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2Q/Investor Kit/ESP/"/>
    </mc:Choice>
  </mc:AlternateContent>
  <xr:revisionPtr revIDLastSave="2236" documentId="8_{FD91D686-BEBC-447C-B5A0-D7401EF0EB49}" xr6:coauthVersionLast="47" xr6:coauthVersionMax="47" xr10:uidLastSave="{4EA4F13C-42DD-4C44-9078-98414B3389A3}"/>
  <bookViews>
    <workbookView xWindow="28680" yWindow="-120" windowWidth="29040" windowHeight="15840" tabRatio="9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x UN" sheetId="76" r:id="rId5"/>
    <sheet name="EEFF x País Q" sheetId="73" r:id="rId6"/>
    <sheet name="Balance x Pais" sheetId="67" r:id="rId7"/>
    <sheet name="Flujo" sheetId="69" r:id="rId8"/>
    <sheet name="Balance Resumen" sheetId="66" r:id="rId9"/>
    <sheet name="dotacion y $ local" sheetId="2" state="hidden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6">#REF!</definedName>
    <definedName name="_xlnm.Extract" localSheetId="1">#REF!</definedName>
    <definedName name="_xlnm.Extract" localSheetId="5">#REF!</definedName>
    <definedName name="_xlnm.Extract" localSheetId="3">#REF!</definedName>
    <definedName name="_xlnm.Extract" localSheetId="2">#REF!</definedName>
    <definedName name="_xlnm.Extract" localSheetId="4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6">#REF!</definedName>
    <definedName name="_xlnm.Print_Area" localSheetId="1">#REF!</definedName>
    <definedName name="_xlnm.Print_Area" localSheetId="5">#REF!</definedName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6">#REF!</definedName>
    <definedName name="_xlnm.Database" localSheetId="1">#REF!</definedName>
    <definedName name="_xlnm.Database" localSheetId="5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6">#REF!</definedName>
    <definedName name="felipe" localSheetId="1">#REF!</definedName>
    <definedName name="felipe" localSheetId="3">#REF!</definedName>
    <definedName name="felipe" localSheetId="2">#REF!</definedName>
    <definedName name="felipe" localSheetId="4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8">#N/A</definedName>
    <definedName name="plotting.DialogEnd" localSheetId="6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 localSheetId="4">#REF!</definedName>
    <definedName name="plotting.DialogEnd" localSheetId="7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6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 localSheetId="4">#REF!</definedName>
    <definedName name="plotting.DialogOK" localSheetId="7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6">#REF!</definedName>
    <definedName name="_xlnm.Print_Titles" localSheetId="1">#REF!</definedName>
    <definedName name="_xlnm.Print_Titles" localSheetId="5">#REF!</definedName>
    <definedName name="_xlnm.Print_Titles" localSheetId="3">#REF!</definedName>
    <definedName name="_xlnm.Print_Titles" localSheetId="2">#REF!</definedName>
    <definedName name="_xlnm.Print_Titles" localSheetId="4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9" l="1"/>
  <c r="H37" i="73"/>
  <c r="M5" i="73"/>
  <c r="N5" i="73"/>
  <c r="O5" i="73"/>
  <c r="Q5" i="73"/>
  <c r="R5" i="73"/>
  <c r="L5" i="73"/>
  <c r="J26" i="76"/>
  <c r="I26" i="76"/>
  <c r="B26" i="62"/>
  <c r="B14" i="62"/>
  <c r="G28" i="63"/>
  <c r="I28" i="63"/>
  <c r="G9" i="69" l="1"/>
  <c r="G23" i="69"/>
  <c r="E11" i="67"/>
  <c r="I8" i="67"/>
  <c r="G14" i="69"/>
  <c r="G28" i="69"/>
  <c r="M6" i="67"/>
  <c r="E8" i="67"/>
  <c r="I9" i="67"/>
  <c r="M10" i="67"/>
  <c r="E12" i="67"/>
  <c r="D12" i="69"/>
  <c r="D16" i="69" s="1"/>
  <c r="E26" i="69"/>
  <c r="E30" i="69" s="1"/>
  <c r="L13" i="67"/>
  <c r="L15" i="67" s="1"/>
  <c r="H13" i="67"/>
  <c r="I7" i="67"/>
  <c r="M8" i="67"/>
  <c r="E10" i="67"/>
  <c r="I11" i="67"/>
  <c r="M12" i="67"/>
  <c r="D13" i="67"/>
  <c r="G15" i="69"/>
  <c r="G29" i="69"/>
  <c r="I6" i="67"/>
  <c r="M7" i="67"/>
  <c r="E9" i="67"/>
  <c r="I10" i="67"/>
  <c r="M11" i="67"/>
  <c r="H15" i="67"/>
  <c r="E12" i="69"/>
  <c r="E16" i="69" s="1"/>
  <c r="C13" i="67"/>
  <c r="E7" i="67"/>
  <c r="G7" i="69"/>
  <c r="G21" i="69"/>
  <c r="G10" i="69"/>
  <c r="G24" i="69"/>
  <c r="E6" i="67"/>
  <c r="D26" i="69"/>
  <c r="D30" i="69" s="1"/>
  <c r="G8" i="69"/>
  <c r="G22" i="69"/>
  <c r="G11" i="69"/>
  <c r="G25" i="69"/>
  <c r="G13" i="67"/>
  <c r="I13" i="67" s="1"/>
  <c r="G20" i="69"/>
  <c r="C26" i="69"/>
  <c r="C12" i="69"/>
  <c r="E13" i="67"/>
  <c r="M9" i="67"/>
  <c r="K13" i="67"/>
  <c r="I12" i="67"/>
  <c r="F4" i="2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G26" i="69" l="1"/>
  <c r="C30" i="69"/>
  <c r="G30" i="69" s="1"/>
  <c r="G12" i="69"/>
  <c r="C16" i="69"/>
  <c r="G16" i="69" s="1"/>
  <c r="M13" i="67"/>
  <c r="D4" i="2"/>
  <c r="M4" i="2" s="1"/>
  <c r="L4" i="2"/>
  <c r="G12" i="62" l="1"/>
  <c r="F12" i="62"/>
  <c r="H12" i="62" s="1"/>
  <c r="C12" i="62"/>
  <c r="D12" i="62"/>
  <c r="E12" i="62" l="1"/>
  <c r="D15" i="67" l="1"/>
  <c r="I12" i="76" l="1"/>
  <c r="I19" i="76" l="1"/>
  <c r="I23" i="76"/>
  <c r="L9" i="76" l="1"/>
  <c r="L7" i="76"/>
  <c r="L11" i="76"/>
  <c r="L10" i="76"/>
  <c r="L8" i="76"/>
  <c r="L18" i="76" l="1"/>
  <c r="L15" i="76"/>
  <c r="L17" i="76"/>
  <c r="L14" i="76"/>
  <c r="L20" i="76"/>
  <c r="L30" i="76"/>
  <c r="L16" i="76"/>
  <c r="L29" i="76"/>
  <c r="J12" i="76" l="1"/>
  <c r="L12" i="76" s="1"/>
  <c r="L6" i="76"/>
  <c r="M6" i="76" s="1"/>
  <c r="L34" i="76"/>
  <c r="L33" i="76"/>
  <c r="L28" i="76"/>
  <c r="M28" i="76" s="1"/>
  <c r="J19" i="76" l="1"/>
  <c r="L19" i="76" s="1"/>
  <c r="L13" i="76"/>
  <c r="M13" i="76" s="1"/>
  <c r="L36" i="76"/>
  <c r="L32" i="76"/>
  <c r="M32" i="76" s="1"/>
  <c r="L31" i="76" l="1"/>
  <c r="L35" i="76" l="1"/>
  <c r="D12" i="76" l="1"/>
  <c r="L38" i="76"/>
  <c r="L21" i="76"/>
  <c r="L39" i="76"/>
  <c r="D19" i="76" l="1"/>
  <c r="J23" i="76"/>
  <c r="L23" i="76" s="1"/>
  <c r="L22" i="76"/>
  <c r="L37" i="76"/>
  <c r="D23" i="76"/>
  <c r="F8" i="76" l="1"/>
  <c r="F30" i="76"/>
  <c r="F15" i="76"/>
  <c r="F11" i="76" l="1"/>
  <c r="F18" i="76"/>
  <c r="F34" i="76"/>
  <c r="F29" i="76" l="1"/>
  <c r="F28" i="76"/>
  <c r="G28" i="76" s="1"/>
  <c r="F31" i="76" l="1"/>
  <c r="F36" i="76" l="1"/>
  <c r="F32" i="76"/>
  <c r="G32" i="76" s="1"/>
  <c r="F10" i="76" l="1"/>
  <c r="F7" i="76"/>
  <c r="F33" i="76" l="1"/>
  <c r="F14" i="76"/>
  <c r="F35" i="76" l="1"/>
  <c r="F9" i="76" l="1"/>
  <c r="F38" i="76"/>
  <c r="F39" i="76"/>
  <c r="F20" i="76"/>
  <c r="F17" i="76"/>
  <c r="F16" i="76"/>
  <c r="F37" i="76"/>
  <c r="F21" i="76" l="1"/>
  <c r="F6" i="76" l="1"/>
  <c r="G6" i="76" s="1"/>
  <c r="C12" i="76"/>
  <c r="F12" i="76" s="1"/>
  <c r="C19" i="76" l="1"/>
  <c r="F19" i="76" s="1"/>
  <c r="F13" i="76"/>
  <c r="G13" i="76" s="1"/>
  <c r="F22" i="76" l="1"/>
  <c r="C23" i="76"/>
  <c r="F23" i="76" s="1"/>
  <c r="E14" i="67" l="1"/>
  <c r="C15" i="67"/>
  <c r="E15" i="67" s="1"/>
  <c r="I14" i="67"/>
  <c r="G15" i="67"/>
  <c r="I15" i="67" s="1"/>
  <c r="M14" i="67"/>
  <c r="K15" i="67"/>
  <c r="M15" i="67" s="1"/>
</calcChain>
</file>

<file path=xl/sharedStrings.xml><?xml version="1.0" encoding="utf-8"?>
<sst xmlns="http://schemas.openxmlformats.org/spreadsheetml/2006/main" count="696" uniqueCount="204">
  <si>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</si>
  <si>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</si>
  <si>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</si>
  <si>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</si>
  <si>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</si>
  <si>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</si>
  <si>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</si>
  <si>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</si>
  <si>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</si>
  <si>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</si>
  <si>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</si>
  <si>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</si>
  <si>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</si>
  <si>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</si>
  <si>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</si>
  <si>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</si>
  <si>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</si>
  <si>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EBIT</t>
  </si>
  <si>
    <t>EERR RESUMEN</t>
  </si>
  <si>
    <t>Reportado</t>
  </si>
  <si>
    <t>Excl. IAS29</t>
  </si>
  <si>
    <t>Margen Bruto</t>
  </si>
  <si>
    <t>ESTADO DE RESULTADOS CONSOLIDADO TRIMESTRE</t>
  </si>
  <si>
    <t>∆ %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</si>
  <si>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</si>
  <si>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</si>
  <si>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</si>
  <si>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</si>
  <si>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</si>
  <si>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</si>
  <si>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</si>
  <si>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</si>
  <si>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</si>
  <si>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</si>
  <si>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</si>
  <si>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</si>
  <si>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</si>
  <si>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</si>
  <si>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</si>
  <si>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</si>
  <si>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</si>
  <si>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</si>
  <si>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</si>
  <si>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</si>
  <si>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</si>
  <si>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</si>
  <si>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</si>
  <si>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</si>
  <si>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</si>
  <si>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</si>
  <si>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</si>
  <si>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</si>
  <si>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</si>
  <si>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</si>
  <si>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</si>
  <si>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</si>
  <si>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</si>
  <si>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</si>
  <si>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</si>
  <si>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 xml:space="preserve">TOTAL ACTIVOS </t>
  </si>
  <si>
    <t>Pasivos Corrientes</t>
  </si>
  <si>
    <t>TOTAL PASIVOS</t>
  </si>
  <si>
    <t>Participaciones no controladoras</t>
  </si>
  <si>
    <t>PATRIMONIO TOTAL</t>
  </si>
  <si>
    <t>TOTAL PATRIMONIO Y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</si>
  <si>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</si>
  <si>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</si>
  <si>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</si>
  <si>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</si>
  <si>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</si>
  <si>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</si>
  <si>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</si>
  <si>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</si>
  <si>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</si>
  <si>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</si>
  <si>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</si>
  <si>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</si>
  <si>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</si>
  <si>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</si>
  <si>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</si>
  <si>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</si>
  <si>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</si>
  <si>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</si>
  <si>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</si>
  <si>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</si>
  <si>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</si>
  <si>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</si>
  <si>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</si>
  <si>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</si>
  <si>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</si>
  <si>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</si>
  <si>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</si>
  <si>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</si>
  <si>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</si>
  <si>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</si>
  <si>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</si>
  <si>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</si>
  <si>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</si>
  <si>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</si>
  <si>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</si>
  <si>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</si>
  <si>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</si>
  <si>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</si>
  <si>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</si>
  <si>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</si>
  <si>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</si>
  <si>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</si>
  <si>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</si>
  <si>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</si>
  <si>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</si>
  <si>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</si>
  <si>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</si>
  <si>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</si>
  <si>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</si>
  <si>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</si>
  <si>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</si>
  <si>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</si>
  <si>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</si>
  <si>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</si>
  <si>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</si>
  <si>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</si>
  <si>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</si>
  <si>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</si>
  <si>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</si>
  <si>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</si>
  <si>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 xml:space="preserve">R. Operacional </t>
  </si>
  <si>
    <t xml:space="preserve">R. No operacional </t>
  </si>
  <si>
    <t xml:space="preserve">Impuestos </t>
  </si>
  <si>
    <t>Utilidad</t>
  </si>
  <si>
    <t>Millones de CLP</t>
  </si>
  <si>
    <t>millones de CLP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</si>
  <si>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</si>
  <si>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</si>
  <si>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</si>
  <si>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</si>
  <si>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</si>
  <si>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</si>
  <si>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</si>
  <si>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</si>
  <si>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</si>
  <si>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</si>
  <si>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</si>
  <si>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</si>
  <si>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</si>
  <si>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</si>
  <si>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t>Trimestre</t>
  </si>
  <si>
    <t>CLP</t>
  </si>
  <si>
    <t>Supermercado</t>
  </si>
  <si>
    <t>Estados Financieros por País Trimestre</t>
  </si>
  <si>
    <t>Estados Financieros por País Acumulado</t>
  </si>
  <si>
    <t>YTD23</t>
  </si>
  <si>
    <t>EBITDA AJUSTADO</t>
  </si>
  <si>
    <t>Nota: La venta online y física en la sección "Reportado" es reflejo de una asignación proporcional de los efectos de hiperinflación y conversión de moneda tanto a la venta física como online. Se podría considerar un estimado.</t>
  </si>
  <si>
    <t>EEUU</t>
  </si>
  <si>
    <t>N.A.</t>
  </si>
  <si>
    <t>N.A</t>
  </si>
  <si>
    <t>Uruguay</t>
  </si>
  <si>
    <t>Otros Ingresos1</t>
  </si>
  <si>
    <r>
      <rPr>
        <vertAlign val="superscript"/>
        <sz val="11"/>
        <color theme="1"/>
        <rFont val="Montserrat"/>
      </rPr>
      <t xml:space="preserve">1 </t>
    </r>
    <r>
      <rPr>
        <sz val="11"/>
        <color theme="1"/>
        <rFont val="Montserrat"/>
      </rPr>
      <t>Otros incluye ingresos de Centros Comerciales, Servicios Financieros y Otros administrativos</t>
    </r>
  </si>
  <si>
    <t>∆ ML %</t>
  </si>
  <si>
    <t>INGRESOS
CLP millones</t>
  </si>
  <si>
    <t>EBITDA Ajustado
CLP millones</t>
  </si>
  <si>
    <t>Mg</t>
  </si>
  <si>
    <t>IAS 29</t>
  </si>
  <si>
    <t>Excl. IAS 29</t>
  </si>
  <si>
    <t xml:space="preserve">(+) Total pasivos por arrendamientos </t>
  </si>
  <si>
    <t>Activos No Corrientes</t>
  </si>
  <si>
    <t>Pasivos No Corrientes</t>
  </si>
  <si>
    <t>Patrimonio de la controladora</t>
  </si>
  <si>
    <t>Ajuste inflación</t>
  </si>
  <si>
    <t>Ajuste conversión</t>
  </si>
  <si>
    <t>DIC 23</t>
  </si>
  <si>
    <t>Var. vs 2023</t>
  </si>
  <si>
    <t>Variación vs 2023</t>
  </si>
  <si>
    <t>YTD24</t>
  </si>
  <si>
    <t>Abreviaciones</t>
  </si>
  <si>
    <t>2T24</t>
  </si>
  <si>
    <t>2T23</t>
  </si>
  <si>
    <t>6M24</t>
  </si>
  <si>
    <t>6M23</t>
  </si>
  <si>
    <t>Utilidad Neta de Revalorización de Activos</t>
  </si>
  <si>
    <t>Utilidad Líquida Distribuible</t>
  </si>
  <si>
    <t>Acumulado</t>
  </si>
  <si>
    <t>Margen EBITDA Ajustado</t>
  </si>
  <si>
    <t>IAS 29 (jun-24)</t>
  </si>
  <si>
    <t>IAS 29 (jun-23)</t>
  </si>
  <si>
    <t>Margen  EBITDA Ajustado</t>
  </si>
  <si>
    <t>JUN 24</t>
  </si>
  <si>
    <t>EBITDA
CLP millones</t>
  </si>
  <si>
    <t>En millones de pesos chilenos a Junio 2024</t>
  </si>
  <si>
    <t>75 bps</t>
  </si>
  <si>
    <t>-45 bps</t>
  </si>
  <si>
    <t>11 bps</t>
  </si>
  <si>
    <t>-99 bps</t>
  </si>
  <si>
    <t>51 bps</t>
  </si>
  <si>
    <t>-47 bps</t>
  </si>
  <si>
    <t>-46 bps</t>
  </si>
  <si>
    <t>420 bps</t>
  </si>
  <si>
    <t>494 bps</t>
  </si>
  <si>
    <t>207 bps</t>
  </si>
  <si>
    <t>62 bps</t>
  </si>
  <si>
    <t>165 bps</t>
  </si>
  <si>
    <t>1507 bps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</si>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</sst>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 Light"/>
      <family val="2"/>
    </font>
    <font>
      <sz val="12"/>
      <name val="Calibri Light"/>
      <family val="2"/>
    </font>
    <font>
      <b/>
      <sz val="12"/>
      <color rgb="FFC00000"/>
      <name val="Calibri Light"/>
      <family val="2"/>
    </font>
    <font>
      <b/>
      <sz val="18"/>
      <color rgb="FF0080FF"/>
      <name val="Calibri Light"/>
      <family val="2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vertAlign val="superscript"/>
      <sz val="11"/>
      <color theme="1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sz val="10"/>
      <color theme="1" tint="0.499984740745262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9"/>
      <color rgb="FF7F7F7F"/>
      <name val="Montserrat"/>
    </font>
    <font>
      <sz val="9"/>
      <color rgb="FF000000"/>
      <name val="Montserrat"/>
    </font>
    <font>
      <sz val="9"/>
      <color theme="1"/>
      <name val="Montserrat"/>
    </font>
    <font>
      <b/>
      <sz val="11"/>
      <color rgb="FFC00000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9"/>
      <color theme="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12"/>
      <color theme="1" tint="0.34998626667073579"/>
      <name val="Montserrat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72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0" borderId="0" xfId="0" applyFont="1"/>
    <xf numFmtId="0" fontId="144" fillId="3" borderId="0" xfId="0" applyFont="1" applyFill="1"/>
    <xf numFmtId="0" fontId="145" fillId="3" borderId="0" xfId="0" applyFont="1" applyFill="1"/>
    <xf numFmtId="0" fontId="146" fillId="0" borderId="0" xfId="0" applyFont="1"/>
    <xf numFmtId="0" fontId="147" fillId="0" borderId="0" xfId="0" applyFont="1"/>
    <xf numFmtId="0" fontId="148" fillId="3" borderId="0" xfId="0" applyFont="1" applyFill="1"/>
    <xf numFmtId="0" fontId="149" fillId="3" borderId="0" xfId="0" applyFont="1" applyFill="1"/>
    <xf numFmtId="0" fontId="150" fillId="0" borderId="0" xfId="0" applyFont="1"/>
    <xf numFmtId="0" fontId="151" fillId="3" borderId="0" xfId="0" applyFont="1" applyFill="1"/>
    <xf numFmtId="41" fontId="154" fillId="3" borderId="0" xfId="3685" applyFont="1" applyFill="1"/>
    <xf numFmtId="0" fontId="152" fillId="3" borderId="0" xfId="0" applyFont="1" applyFill="1"/>
    <xf numFmtId="0" fontId="155" fillId="0" borderId="40" xfId="0" applyFont="1" applyBorder="1" applyAlignment="1">
      <alignment vertical="center" wrapText="1"/>
    </xf>
    <xf numFmtId="0" fontId="155" fillId="0" borderId="40" xfId="0" applyFont="1" applyBorder="1" applyAlignment="1">
      <alignment horizontal="center" vertical="center" wrapText="1"/>
    </xf>
    <xf numFmtId="0" fontId="156" fillId="2" borderId="36" xfId="0" applyFont="1" applyFill="1" applyBorder="1" applyAlignment="1">
      <alignment horizontal="center" vertical="center" wrapText="1"/>
    </xf>
    <xf numFmtId="0" fontId="157" fillId="3" borderId="0" xfId="0" applyFont="1" applyFill="1"/>
    <xf numFmtId="0" fontId="158" fillId="3" borderId="41" xfId="0" applyFont="1" applyFill="1" applyBorder="1"/>
    <xf numFmtId="41" fontId="158" fillId="3" borderId="41" xfId="3685" applyFont="1" applyFill="1" applyBorder="1" applyAlignment="1">
      <alignment horizontal="right" vertical="center"/>
    </xf>
    <xf numFmtId="171" fontId="158" fillId="3" borderId="41" xfId="3684" applyNumberFormat="1" applyFont="1" applyFill="1" applyBorder="1" applyAlignment="1">
      <alignment horizontal="right" vertical="center"/>
    </xf>
    <xf numFmtId="0" fontId="159" fillId="0" borderId="0" xfId="0" applyFont="1"/>
    <xf numFmtId="41" fontId="159" fillId="0" borderId="0" xfId="3685" applyFont="1" applyFill="1" applyBorder="1" applyAlignment="1">
      <alignment horizontal="right" vertical="center"/>
    </xf>
    <xf numFmtId="171" fontId="159" fillId="0" borderId="0" xfId="3684" applyNumberFormat="1" applyFont="1" applyFill="1" applyBorder="1" applyAlignment="1">
      <alignment horizontal="right" vertical="center"/>
    </xf>
    <xf numFmtId="0" fontId="159" fillId="0" borderId="40" xfId="0" applyFont="1" applyBorder="1"/>
    <xf numFmtId="0" fontId="155" fillId="3" borderId="41" xfId="0" applyFont="1" applyFill="1" applyBorder="1" applyAlignment="1">
      <alignment vertical="center"/>
    </xf>
    <xf numFmtId="41" fontId="155" fillId="3" borderId="41" xfId="3685" applyFont="1" applyFill="1" applyBorder="1" applyAlignment="1">
      <alignment horizontal="right" vertical="center"/>
    </xf>
    <xf numFmtId="171" fontId="155" fillId="3" borderId="41" xfId="3684" applyNumberFormat="1" applyFont="1" applyFill="1" applyBorder="1" applyAlignment="1">
      <alignment horizontal="right" vertical="center"/>
    </xf>
    <xf numFmtId="0" fontId="148" fillId="3" borderId="0" xfId="0" applyFont="1" applyFill="1" applyAlignment="1">
      <alignment vertical="center"/>
    </xf>
    <xf numFmtId="0" fontId="159" fillId="0" borderId="0" xfId="0" applyFont="1" applyAlignment="1">
      <alignment vertical="center"/>
    </xf>
    <xf numFmtId="41" fontId="158" fillId="0" borderId="0" xfId="3685" applyFont="1" applyFill="1" applyBorder="1" applyAlignment="1">
      <alignment horizontal="right" vertical="center"/>
    </xf>
    <xf numFmtId="0" fontId="159" fillId="0" borderId="40" xfId="0" applyFont="1" applyBorder="1" applyAlignment="1">
      <alignment vertical="center"/>
    </xf>
    <xf numFmtId="41" fontId="158" fillId="0" borderId="40" xfId="3685" applyFont="1" applyFill="1" applyBorder="1" applyAlignment="1">
      <alignment horizontal="right" vertical="center"/>
    </xf>
    <xf numFmtId="0" fontId="158" fillId="0" borderId="41" xfId="0" applyFont="1" applyBorder="1" applyAlignment="1">
      <alignment vertical="center"/>
    </xf>
    <xf numFmtId="41" fontId="158" fillId="0" borderId="41" xfId="3685" applyFont="1" applyFill="1" applyBorder="1" applyAlignment="1">
      <alignment horizontal="right" vertical="center"/>
    </xf>
    <xf numFmtId="0" fontId="159" fillId="0" borderId="41" xfId="0" applyFont="1" applyBorder="1" applyAlignment="1">
      <alignment vertical="center"/>
    </xf>
    <xf numFmtId="41" fontId="159" fillId="0" borderId="41" xfId="3685" applyFont="1" applyFill="1" applyBorder="1" applyAlignment="1">
      <alignment horizontal="right" vertical="center"/>
    </xf>
    <xf numFmtId="41" fontId="159" fillId="0" borderId="0" xfId="0" applyNumberFormat="1" applyFont="1"/>
    <xf numFmtId="0" fontId="157" fillId="0" borderId="0" xfId="0" applyFont="1"/>
    <xf numFmtId="3" fontId="157" fillId="3" borderId="0" xfId="0" applyNumberFormat="1" applyFont="1" applyFill="1" applyAlignment="1">
      <alignment horizontal="right" wrapText="1"/>
    </xf>
    <xf numFmtId="0" fontId="150" fillId="0" borderId="0" xfId="0" applyFont="1" applyAlignment="1">
      <alignment vertical="center"/>
    </xf>
    <xf numFmtId="0" fontId="151" fillId="0" borderId="0" xfId="0" applyFont="1" applyAlignment="1">
      <alignment vertical="center"/>
    </xf>
    <xf numFmtId="41" fontId="150" fillId="0" borderId="0" xfId="3685" applyFont="1" applyBorder="1" applyAlignment="1">
      <alignment vertical="center"/>
    </xf>
    <xf numFmtId="41" fontId="150" fillId="0" borderId="0" xfId="3685" applyFont="1" applyAlignment="1">
      <alignment vertical="center"/>
    </xf>
    <xf numFmtId="10" fontId="150" fillId="0" borderId="0" xfId="3684" applyNumberFormat="1" applyFont="1" applyAlignment="1">
      <alignment vertical="center"/>
    </xf>
    <xf numFmtId="41" fontId="161" fillId="0" borderId="0" xfId="0" applyNumberFormat="1" applyFont="1" applyAlignment="1">
      <alignment vertical="center"/>
    </xf>
    <xf numFmtId="0" fontId="162" fillId="0" borderId="0" xfId="0" applyFont="1" applyAlignment="1">
      <alignment horizontal="center" vertical="center" wrapText="1"/>
    </xf>
    <xf numFmtId="41" fontId="163" fillId="0" borderId="37" xfId="0" applyNumberFormat="1" applyFont="1" applyBorder="1" applyAlignment="1">
      <alignment vertical="center"/>
    </xf>
    <xf numFmtId="17" fontId="164" fillId="0" borderId="0" xfId="0" quotePrefix="1" applyNumberFormat="1" applyFont="1" applyAlignment="1">
      <alignment horizontal="center" vertical="center" wrapText="1"/>
    </xf>
    <xf numFmtId="0" fontId="159" fillId="0" borderId="0" xfId="0" applyFont="1" applyAlignment="1">
      <alignment horizontal="left" vertical="center"/>
    </xf>
    <xf numFmtId="0" fontId="165" fillId="0" borderId="0" xfId="0" applyFont="1"/>
    <xf numFmtId="0" fontId="170" fillId="0" borderId="0" xfId="0" applyFont="1"/>
    <xf numFmtId="0" fontId="150" fillId="3" borderId="0" xfId="0" applyFont="1" applyFill="1"/>
    <xf numFmtId="0" fontId="170" fillId="3" borderId="0" xfId="0" applyFont="1" applyFill="1"/>
    <xf numFmtId="171" fontId="159" fillId="0" borderId="0" xfId="3684" applyNumberFormat="1" applyFont="1" applyFill="1" applyBorder="1" applyAlignment="1">
      <alignment horizontal="center" vertical="center" wrapText="1"/>
    </xf>
    <xf numFmtId="0" fontId="177" fillId="3" borderId="0" xfId="0" applyFont="1" applyFill="1"/>
    <xf numFmtId="0" fontId="150" fillId="3" borderId="0" xfId="0" applyFont="1" applyFill="1" applyAlignment="1">
      <alignment wrapText="1"/>
    </xf>
    <xf numFmtId="0" fontId="178" fillId="3" borderId="0" xfId="0" applyFont="1" applyFill="1"/>
    <xf numFmtId="3" fontId="178" fillId="3" borderId="0" xfId="0" applyNumberFormat="1" applyFont="1" applyFill="1" applyAlignment="1">
      <alignment horizontal="center" wrapText="1"/>
    </xf>
    <xf numFmtId="171" fontId="178" fillId="3" borderId="0" xfId="0" applyNumberFormat="1" applyFont="1" applyFill="1" applyAlignment="1">
      <alignment horizontal="center" wrapText="1"/>
    </xf>
    <xf numFmtId="0" fontId="181" fillId="0" borderId="0" xfId="0" applyFont="1" applyAlignment="1">
      <alignment horizontal="center" vertical="center" wrapText="1"/>
    </xf>
    <xf numFmtId="0" fontId="182" fillId="0" borderId="0" xfId="0" applyFont="1" applyAlignment="1">
      <alignment vertical="center" wrapText="1"/>
    </xf>
    <xf numFmtId="0" fontId="182" fillId="0" borderId="40" xfId="0" applyFont="1" applyBorder="1" applyAlignment="1">
      <alignment vertical="center" wrapText="1"/>
    </xf>
    <xf numFmtId="0" fontId="151" fillId="0" borderId="0" xfId="0" applyFont="1"/>
    <xf numFmtId="0" fontId="184" fillId="0" borderId="0" xfId="0" applyFont="1"/>
    <xf numFmtId="0" fontId="185" fillId="0" borderId="0" xfId="0" applyFont="1"/>
    <xf numFmtId="3" fontId="186" fillId="3" borderId="34" xfId="0" applyNumberFormat="1" applyFont="1" applyFill="1" applyBorder="1" applyAlignment="1">
      <alignment wrapText="1"/>
    </xf>
    <xf numFmtId="0" fontId="187" fillId="3" borderId="34" xfId="0" applyFont="1" applyFill="1" applyBorder="1"/>
    <xf numFmtId="0" fontId="187" fillId="3" borderId="0" xfId="0" applyFont="1" applyFill="1"/>
    <xf numFmtId="0" fontId="188" fillId="3" borderId="34" xfId="0" applyFont="1" applyFill="1" applyBorder="1"/>
    <xf numFmtId="0" fontId="170" fillId="3" borderId="34" xfId="0" applyFont="1" applyFill="1" applyBorder="1"/>
    <xf numFmtId="3" fontId="186" fillId="3" borderId="0" xfId="0" applyNumberFormat="1" applyFont="1" applyFill="1" applyAlignment="1">
      <alignment wrapText="1"/>
    </xf>
    <xf numFmtId="0" fontId="187" fillId="3" borderId="0" xfId="0" applyFont="1" applyFill="1" applyAlignment="1">
      <alignment horizontal="left" wrapText="1"/>
    </xf>
    <xf numFmtId="0" fontId="188" fillId="3" borderId="0" xfId="0" applyFont="1" applyFill="1"/>
    <xf numFmtId="0" fontId="170" fillId="3" borderId="0" xfId="0" applyFont="1" applyFill="1" applyAlignment="1">
      <alignment vertical="center"/>
    </xf>
    <xf numFmtId="0" fontId="190" fillId="3" borderId="0" xfId="0" applyFont="1" applyFill="1"/>
    <xf numFmtId="170" fontId="190" fillId="3" borderId="0" xfId="0" applyNumberFormat="1" applyFont="1" applyFill="1"/>
    <xf numFmtId="0" fontId="174" fillId="3" borderId="0" xfId="0" applyFont="1" applyFill="1"/>
    <xf numFmtId="0" fontId="174" fillId="0" borderId="0" xfId="0" applyFont="1"/>
    <xf numFmtId="3" fontId="191" fillId="3" borderId="34" xfId="0" applyNumberFormat="1" applyFont="1" applyFill="1" applyBorder="1" applyAlignment="1">
      <alignment wrapText="1"/>
    </xf>
    <xf numFmtId="0" fontId="193" fillId="3" borderId="34" xfId="0" applyFont="1" applyFill="1" applyBorder="1"/>
    <xf numFmtId="0" fontId="193" fillId="3" borderId="0" xfId="0" applyFont="1" applyFill="1"/>
    <xf numFmtId="0" fontId="194" fillId="3" borderId="34" xfId="0" applyFont="1" applyFill="1" applyBorder="1"/>
    <xf numFmtId="0" fontId="150" fillId="3" borderId="34" xfId="0" applyFont="1" applyFill="1" applyBorder="1"/>
    <xf numFmtId="3" fontId="171" fillId="3" borderId="0" xfId="0" applyNumberFormat="1" applyFont="1" applyFill="1" applyAlignment="1">
      <alignment wrapText="1"/>
    </xf>
    <xf numFmtId="0" fontId="192" fillId="3" borderId="0" xfId="0" applyFont="1" applyFill="1" applyAlignment="1">
      <alignment horizontal="left" wrapText="1"/>
    </xf>
    <xf numFmtId="0" fontId="172" fillId="3" borderId="0" xfId="0" applyFont="1" applyFill="1"/>
    <xf numFmtId="0" fontId="173" fillId="3" borderId="0" xfId="0" applyFont="1" applyFill="1"/>
    <xf numFmtId="0" fontId="150" fillId="3" borderId="36" xfId="0" applyFont="1" applyFill="1" applyBorder="1"/>
    <xf numFmtId="0" fontId="192" fillId="3" borderId="0" xfId="0" applyFont="1" applyFill="1" applyAlignment="1">
      <alignment wrapText="1"/>
    </xf>
    <xf numFmtId="0" fontId="195" fillId="0" borderId="44" xfId="0" applyFont="1" applyBorder="1" applyAlignment="1">
      <alignment vertical="center" wrapText="1"/>
    </xf>
    <xf numFmtId="17" fontId="189" fillId="88" borderId="44" xfId="0" applyNumberFormat="1" applyFont="1" applyFill="1" applyBorder="1" applyAlignment="1">
      <alignment horizontal="center" vertical="center" wrapText="1"/>
    </xf>
    <xf numFmtId="0" fontId="174" fillId="88" borderId="0" xfId="0" applyFont="1" applyFill="1" applyAlignment="1">
      <alignment horizontal="left" vertical="center" indent="2"/>
    </xf>
    <xf numFmtId="227" fontId="174" fillId="88" borderId="0" xfId="3685" applyNumberFormat="1" applyFont="1" applyFill="1" applyBorder="1" applyAlignment="1">
      <alignment horizontal="center" vertical="center"/>
    </xf>
    <xf numFmtId="0" fontId="195" fillId="0" borderId="0" xfId="0" applyFont="1" applyAlignment="1">
      <alignment vertical="center" wrapText="1"/>
    </xf>
    <xf numFmtId="17" fontId="189" fillId="0" borderId="0" xfId="0" applyNumberFormat="1" applyFont="1" applyAlignment="1">
      <alignment horizontal="center" vertical="center" wrapText="1"/>
    </xf>
    <xf numFmtId="41" fontId="196" fillId="87" borderId="0" xfId="3685" applyFont="1" applyFill="1" applyBorder="1" applyAlignment="1">
      <alignment horizontal="left"/>
    </xf>
    <xf numFmtId="41" fontId="196" fillId="87" borderId="0" xfId="3685" applyFont="1" applyFill="1" applyBorder="1" applyAlignment="1">
      <alignment horizontal="right"/>
    </xf>
    <xf numFmtId="0" fontId="174" fillId="0" borderId="0" xfId="0" applyFont="1" applyAlignment="1">
      <alignment horizontal="left" vertical="center" indent="2"/>
    </xf>
    <xf numFmtId="0" fontId="197" fillId="0" borderId="0" xfId="0" applyFont="1"/>
    <xf numFmtId="0" fontId="198" fillId="0" borderId="0" xfId="0" applyFont="1"/>
    <xf numFmtId="0" fontId="199" fillId="0" borderId="0" xfId="3686" applyFont="1"/>
    <xf numFmtId="0" fontId="199" fillId="0" borderId="0" xfId="3686" applyFont="1" applyFill="1"/>
    <xf numFmtId="0" fontId="168" fillId="0" borderId="0" xfId="0" applyFont="1"/>
    <xf numFmtId="0" fontId="168" fillId="0" borderId="0" xfId="0" applyFont="1" applyAlignment="1">
      <alignment horizontal="center"/>
    </xf>
    <xf numFmtId="0" fontId="201" fillId="0" borderId="0" xfId="0" applyFont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200" fillId="3" borderId="41" xfId="0" applyFont="1" applyFill="1" applyBorder="1" applyAlignment="1">
      <alignment horizontal="center" vertical="center" wrapText="1"/>
    </xf>
    <xf numFmtId="0" fontId="175" fillId="0" borderId="42" xfId="0" applyFont="1" applyBorder="1" applyAlignment="1">
      <alignment vertical="center" wrapText="1"/>
    </xf>
    <xf numFmtId="171" fontId="177" fillId="0" borderId="0" xfId="3684" applyNumberFormat="1" applyFont="1" applyAlignment="1">
      <alignment horizontal="right" vertical="center" wrapText="1"/>
    </xf>
    <xf numFmtId="0" fontId="175" fillId="0" borderId="40" xfId="0" applyFont="1" applyBorder="1" applyAlignment="1">
      <alignment horizontal="left" vertical="center" wrapText="1"/>
    </xf>
    <xf numFmtId="0" fontId="175" fillId="0" borderId="0" xfId="0" applyFont="1" applyAlignment="1">
      <alignment vertical="center" wrapText="1"/>
    </xf>
    <xf numFmtId="0" fontId="175" fillId="0" borderId="40" xfId="0" applyFont="1" applyBorder="1" applyAlignment="1">
      <alignment vertical="center" wrapText="1"/>
    </xf>
    <xf numFmtId="17" fontId="200" fillId="3" borderId="0" xfId="0" quotePrefix="1" applyNumberFormat="1" applyFont="1" applyFill="1" applyAlignment="1">
      <alignment horizontal="center" vertical="center" wrapText="1"/>
    </xf>
    <xf numFmtId="0" fontId="180" fillId="0" borderId="0" xfId="0" quotePrefix="1" applyFont="1" applyAlignment="1">
      <alignment horizontal="center" vertical="center" wrapText="1"/>
    </xf>
    <xf numFmtId="170" fontId="175" fillId="88" borderId="0" xfId="1" applyNumberFormat="1" applyFont="1" applyFill="1" applyBorder="1" applyAlignment="1">
      <alignment horizontal="left" vertical="center" wrapText="1"/>
    </xf>
    <xf numFmtId="0" fontId="180" fillId="0" borderId="43" xfId="0" applyFont="1" applyBorder="1" applyAlignment="1">
      <alignment horizontal="left" vertical="center" wrapText="1"/>
    </xf>
    <xf numFmtId="170" fontId="180" fillId="88" borderId="0" xfId="1" applyNumberFormat="1" applyFont="1" applyFill="1" applyBorder="1" applyAlignment="1">
      <alignment horizontal="left" vertical="center" wrapText="1"/>
    </xf>
    <xf numFmtId="0" fontId="177" fillId="3" borderId="0" xfId="0" applyFont="1" applyFill="1" applyAlignment="1">
      <alignment vertical="center"/>
    </xf>
    <xf numFmtId="0" fontId="203" fillId="3" borderId="0" xfId="0" applyFont="1" applyFill="1"/>
    <xf numFmtId="0" fontId="200" fillId="3" borderId="0" xfId="0" applyFont="1" applyFill="1" applyAlignment="1">
      <alignment horizontal="center" vertical="center" wrapText="1"/>
    </xf>
    <xf numFmtId="0" fontId="205" fillId="3" borderId="0" xfId="0" applyFont="1" applyFill="1" applyAlignment="1">
      <alignment vertical="center"/>
    </xf>
    <xf numFmtId="0" fontId="205" fillId="3" borderId="0" xfId="0" applyFont="1" applyFill="1"/>
    <xf numFmtId="0" fontId="183" fillId="3" borderId="0" xfId="0" applyFont="1" applyFill="1" applyAlignment="1">
      <alignment vertical="center"/>
    </xf>
    <xf numFmtId="0" fontId="183" fillId="3" borderId="0" xfId="0" applyFont="1" applyFill="1"/>
    <xf numFmtId="251" fontId="207" fillId="0" borderId="0" xfId="3685" applyNumberFormat="1" applyFont="1" applyFill="1" applyBorder="1" applyAlignment="1">
      <alignment horizontal="right" vertical="center"/>
    </xf>
    <xf numFmtId="251" fontId="150" fillId="0" borderId="0" xfId="3685" applyNumberFormat="1" applyFont="1" applyFill="1" applyBorder="1" applyAlignment="1">
      <alignment horizontal="right" vertical="center"/>
    </xf>
    <xf numFmtId="251" fontId="160" fillId="0" borderId="0" xfId="3685" applyNumberFormat="1" applyFont="1" applyFill="1" applyBorder="1" applyAlignment="1">
      <alignment horizontal="right" vertical="center"/>
    </xf>
    <xf numFmtId="0" fontId="155" fillId="3" borderId="43" xfId="0" applyFont="1" applyFill="1" applyBorder="1" applyAlignment="1">
      <alignment vertical="center"/>
    </xf>
    <xf numFmtId="251" fontId="179" fillId="0" borderId="43" xfId="3685" applyNumberFormat="1" applyFont="1" applyFill="1" applyBorder="1" applyAlignment="1">
      <alignment horizontal="right" vertical="center"/>
    </xf>
    <xf numFmtId="41" fontId="155" fillId="3" borderId="43" xfId="3685" applyFont="1" applyFill="1" applyBorder="1" applyAlignment="1">
      <alignment horizontal="right" vertical="center"/>
    </xf>
    <xf numFmtId="41" fontId="158" fillId="0" borderId="43" xfId="3685" applyFont="1" applyFill="1" applyBorder="1" applyAlignment="1">
      <alignment horizontal="right" vertical="center"/>
    </xf>
    <xf numFmtId="251" fontId="150" fillId="0" borderId="43" xfId="3685" applyNumberFormat="1" applyFont="1" applyFill="1" applyBorder="1" applyAlignment="1">
      <alignment horizontal="right" vertical="center"/>
    </xf>
    <xf numFmtId="41" fontId="159" fillId="0" borderId="43" xfId="3685" applyFont="1" applyFill="1" applyBorder="1" applyAlignment="1">
      <alignment horizontal="right" vertical="center"/>
    </xf>
    <xf numFmtId="251" fontId="160" fillId="0" borderId="43" xfId="3685" applyNumberFormat="1" applyFont="1" applyFill="1" applyBorder="1" applyAlignment="1">
      <alignment horizontal="right" vertical="center"/>
    </xf>
    <xf numFmtId="17" fontId="164" fillId="89" borderId="37" xfId="0" quotePrefix="1" applyNumberFormat="1" applyFont="1" applyFill="1" applyBorder="1" applyAlignment="1">
      <alignment horizontal="center" vertical="center" wrapText="1"/>
    </xf>
    <xf numFmtId="0" fontId="166" fillId="89" borderId="38" xfId="0" applyFont="1" applyFill="1" applyBorder="1" applyAlignment="1">
      <alignment horizontal="left" vertical="center"/>
    </xf>
    <xf numFmtId="41" fontId="166" fillId="90" borderId="0" xfId="3685" applyFont="1" applyFill="1" applyBorder="1" applyAlignment="1">
      <alignment horizontal="right" vertical="center"/>
    </xf>
    <xf numFmtId="41" fontId="166" fillId="0" borderId="0" xfId="3685" applyFont="1" applyFill="1" applyBorder="1" applyAlignment="1">
      <alignment horizontal="right" vertical="center"/>
    </xf>
    <xf numFmtId="171" fontId="166" fillId="90" borderId="0" xfId="3684" applyNumberFormat="1" applyFont="1" applyFill="1" applyBorder="1" applyAlignment="1">
      <alignment horizontal="right" vertical="center"/>
    </xf>
    <xf numFmtId="0" fontId="166" fillId="89" borderId="39" xfId="0" applyFont="1" applyFill="1" applyBorder="1" applyAlignment="1">
      <alignment horizontal="left" vertical="center"/>
    </xf>
    <xf numFmtId="0" fontId="167" fillId="0" borderId="43" xfId="0" applyFont="1" applyBorder="1" applyAlignment="1">
      <alignment horizontal="left" vertical="center"/>
    </xf>
    <xf numFmtId="171" fontId="158" fillId="0" borderId="43" xfId="3684" applyNumberFormat="1" applyFont="1" applyFill="1" applyBorder="1" applyAlignment="1">
      <alignment horizontal="right" vertical="center"/>
    </xf>
    <xf numFmtId="0" fontId="167" fillId="0" borderId="0" xfId="0" applyFont="1" applyAlignment="1">
      <alignment horizontal="left" vertical="center"/>
    </xf>
    <xf numFmtId="0" fontId="166" fillId="90" borderId="0" xfId="0" applyFont="1" applyFill="1" applyAlignment="1">
      <alignment vertical="center"/>
    </xf>
    <xf numFmtId="251" fontId="166" fillId="90" borderId="0" xfId="3685" applyNumberFormat="1" applyFont="1" applyFill="1" applyBorder="1" applyAlignment="1">
      <alignment horizontal="right" vertical="center"/>
    </xf>
    <xf numFmtId="0" fontId="166" fillId="89" borderId="0" xfId="0" applyFont="1" applyFill="1" applyAlignment="1">
      <alignment horizontal="left" vertical="center"/>
    </xf>
    <xf numFmtId="0" fontId="164" fillId="3" borderId="0" xfId="0" applyFont="1" applyFill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59" fillId="0" borderId="0" xfId="0" applyFont="1" applyAlignment="1">
      <alignment wrapText="1"/>
    </xf>
    <xf numFmtId="0" fontId="159" fillId="0" borderId="0" xfId="0" applyFont="1" applyAlignment="1">
      <alignment vertical="center" wrapText="1"/>
    </xf>
    <xf numFmtId="171" fontId="167" fillId="0" borderId="0" xfId="3684" applyNumberFormat="1" applyFont="1" applyFill="1" applyBorder="1" applyAlignment="1">
      <alignment horizontal="center" vertical="center"/>
    </xf>
    <xf numFmtId="41" fontId="167" fillId="0" borderId="0" xfId="3685" applyFont="1" applyFill="1" applyBorder="1" applyAlignment="1">
      <alignment horizontal="center" vertical="center"/>
    </xf>
    <xf numFmtId="41" fontId="160" fillId="0" borderId="38" xfId="3685" applyFont="1" applyFill="1" applyBorder="1" applyAlignment="1">
      <alignment horizontal="right" vertical="center"/>
    </xf>
    <xf numFmtId="171" fontId="160" fillId="0" borderId="38" xfId="3684" applyNumberFormat="1" applyFont="1" applyFill="1" applyBorder="1" applyAlignment="1">
      <alignment horizontal="right" vertical="center"/>
    </xf>
    <xf numFmtId="0" fontId="160" fillId="0" borderId="43" xfId="0" applyFont="1" applyBorder="1" applyAlignment="1">
      <alignment horizontal="left" vertical="center"/>
    </xf>
    <xf numFmtId="171" fontId="160" fillId="0" borderId="43" xfId="3684" applyNumberFormat="1" applyFont="1" applyFill="1" applyBorder="1" applyAlignment="1">
      <alignment horizontal="right" vertical="center"/>
    </xf>
    <xf numFmtId="41" fontId="160" fillId="0" borderId="43" xfId="3685" applyFont="1" applyFill="1" applyBorder="1" applyAlignment="1">
      <alignment horizontal="right" vertical="center"/>
    </xf>
    <xf numFmtId="0" fontId="166" fillId="90" borderId="43" xfId="0" applyFont="1" applyFill="1" applyBorder="1" applyAlignment="1">
      <alignment horizontal="left" vertical="center"/>
    </xf>
    <xf numFmtId="251" fontId="166" fillId="90" borderId="43" xfId="3685" applyNumberFormat="1" applyFont="1" applyFill="1" applyBorder="1" applyAlignment="1">
      <alignment horizontal="right" vertical="center"/>
    </xf>
    <xf numFmtId="171" fontId="166" fillId="90" borderId="43" xfId="3684" applyNumberFormat="1" applyFont="1" applyFill="1" applyBorder="1" applyAlignment="1">
      <alignment horizontal="right" vertical="center"/>
    </xf>
    <xf numFmtId="17" fontId="166" fillId="89" borderId="37" xfId="0" quotePrefix="1" applyNumberFormat="1" applyFont="1" applyFill="1" applyBorder="1" applyAlignment="1">
      <alignment horizontal="center" vertical="center" wrapText="1"/>
    </xf>
    <xf numFmtId="171" fontId="160" fillId="0" borderId="43" xfId="3684" applyNumberFormat="1" applyFont="1" applyFill="1" applyBorder="1" applyAlignment="1">
      <alignment horizontal="center" vertical="center"/>
    </xf>
    <xf numFmtId="0" fontId="149" fillId="3" borderId="0" xfId="0" applyFont="1" applyFill="1" applyAlignment="1">
      <alignment vertical="center"/>
    </xf>
    <xf numFmtId="0" fontId="179" fillId="3" borderId="0" xfId="0" applyFont="1" applyFill="1" applyAlignment="1">
      <alignment vertical="center"/>
    </xf>
    <xf numFmtId="0" fontId="198" fillId="3" borderId="0" xfId="0" applyFont="1" applyFill="1" applyAlignment="1">
      <alignment vertical="center"/>
    </xf>
    <xf numFmtId="0" fontId="150" fillId="3" borderId="0" xfId="0" applyFont="1" applyFill="1" applyAlignment="1">
      <alignment vertical="center"/>
    </xf>
    <xf numFmtId="3" fontId="191" fillId="3" borderId="34" xfId="0" applyNumberFormat="1" applyFont="1" applyFill="1" applyBorder="1" applyAlignment="1">
      <alignment vertical="center" wrapText="1"/>
    </xf>
    <xf numFmtId="0" fontId="194" fillId="3" borderId="34" xfId="0" applyFont="1" applyFill="1" applyBorder="1" applyAlignment="1">
      <alignment vertical="center"/>
    </xf>
    <xf numFmtId="0" fontId="150" fillId="3" borderId="34" xfId="0" applyFont="1" applyFill="1" applyBorder="1" applyAlignment="1">
      <alignment vertical="center"/>
    </xf>
    <xf numFmtId="3" fontId="191" fillId="3" borderId="0" xfId="0" applyNumberFormat="1" applyFont="1" applyFill="1" applyAlignment="1">
      <alignment vertical="center" wrapText="1"/>
    </xf>
    <xf numFmtId="0" fontId="193" fillId="3" borderId="0" xfId="0" applyFont="1" applyFill="1" applyAlignment="1">
      <alignment horizontal="left" vertical="center" wrapText="1"/>
    </xf>
    <xf numFmtId="0" fontId="194" fillId="3" borderId="0" xfId="0" applyFont="1" applyFill="1" applyAlignment="1">
      <alignment vertical="center"/>
    </xf>
    <xf numFmtId="0" fontId="163" fillId="0" borderId="0" xfId="0" applyFont="1" applyAlignment="1">
      <alignment vertical="center" wrapText="1"/>
    </xf>
    <xf numFmtId="3" fontId="209" fillId="3" borderId="0" xfId="0" applyNumberFormat="1" applyFont="1" applyFill="1" applyAlignment="1">
      <alignment horizontal="right" vertical="center" wrapText="1"/>
    </xf>
    <xf numFmtId="0" fontId="159" fillId="3" borderId="0" xfId="0" applyFont="1" applyFill="1" applyAlignment="1">
      <alignment vertical="center"/>
    </xf>
    <xf numFmtId="170" fontId="209" fillId="3" borderId="0" xfId="2289" applyNumberFormat="1" applyFont="1" applyFill="1" applyBorder="1" applyAlignment="1">
      <alignment horizontal="right" vertical="center" wrapText="1"/>
    </xf>
    <xf numFmtId="3" fontId="191" fillId="3" borderId="0" xfId="0" applyNumberFormat="1" applyFont="1" applyFill="1" applyAlignment="1">
      <alignment horizontal="right" vertical="center" wrapText="1"/>
    </xf>
    <xf numFmtId="171" fontId="191" fillId="3" borderId="0" xfId="3684" applyNumberFormat="1" applyFont="1" applyFill="1" applyBorder="1" applyAlignment="1">
      <alignment horizontal="right" vertical="center" wrapText="1"/>
    </xf>
    <xf numFmtId="171" fontId="209" fillId="3" borderId="35" xfId="3684" applyNumberFormat="1" applyFont="1" applyFill="1" applyBorder="1" applyAlignment="1">
      <alignment horizontal="right" vertical="center" wrapText="1"/>
    </xf>
    <xf numFmtId="0" fontId="158" fillId="3" borderId="0" xfId="0" applyFont="1" applyFill="1" applyAlignment="1">
      <alignment vertical="center"/>
    </xf>
    <xf numFmtId="171" fontId="209" fillId="3" borderId="0" xfId="3684" applyNumberFormat="1" applyFont="1" applyFill="1" applyBorder="1" applyAlignment="1">
      <alignment horizontal="right" vertical="center" wrapText="1"/>
    </xf>
    <xf numFmtId="0" fontId="164" fillId="87" borderId="37" xfId="0" applyFont="1" applyFill="1" applyBorder="1" applyAlignment="1">
      <alignment vertical="center" wrapText="1"/>
    </xf>
    <xf numFmtId="171" fontId="164" fillId="87" borderId="37" xfId="3684" applyNumberFormat="1" applyFont="1" applyFill="1" applyBorder="1" applyAlignment="1">
      <alignment horizontal="right" vertical="center" wrapText="1"/>
    </xf>
    <xf numFmtId="171" fontId="159" fillId="0" borderId="0" xfId="3684" applyNumberFormat="1" applyFont="1" applyFill="1" applyBorder="1" applyAlignment="1">
      <alignment horizontal="right" vertical="center" wrapText="1"/>
    </xf>
    <xf numFmtId="9" fontId="159" fillId="0" borderId="0" xfId="0" applyNumberFormat="1" applyFont="1" applyAlignment="1">
      <alignment horizontal="right" vertical="center" wrapText="1"/>
    </xf>
    <xf numFmtId="9" fontId="159" fillId="0" borderId="0" xfId="3684" applyFont="1" applyFill="1" applyBorder="1" applyAlignment="1">
      <alignment horizontal="right" vertical="center" wrapText="1"/>
    </xf>
    <xf numFmtId="9" fontId="209" fillId="3" borderId="0" xfId="3684" applyFont="1" applyFill="1" applyBorder="1" applyAlignment="1">
      <alignment horizontal="right" vertical="center" wrapText="1"/>
    </xf>
    <xf numFmtId="0" fontId="164" fillId="3" borderId="0" xfId="0" applyFont="1" applyFill="1" applyAlignment="1">
      <alignment vertical="center" wrapText="1"/>
    </xf>
    <xf numFmtId="170" fontId="209" fillId="3" borderId="0" xfId="1" applyNumberFormat="1" applyFont="1" applyFill="1" applyBorder="1" applyAlignment="1">
      <alignment horizontal="right" vertical="center" wrapText="1"/>
    </xf>
    <xf numFmtId="41" fontId="159" fillId="0" borderId="0" xfId="3685" applyFont="1" applyFill="1" applyBorder="1" applyAlignment="1">
      <alignment horizontal="center" vertical="center" wrapText="1"/>
    </xf>
    <xf numFmtId="41" fontId="159" fillId="3" borderId="0" xfId="0" applyNumberFormat="1" applyFont="1" applyFill="1" applyAlignment="1">
      <alignment vertical="center"/>
    </xf>
    <xf numFmtId="171" fontId="159" fillId="3" borderId="0" xfId="0" applyNumberFormat="1" applyFont="1" applyFill="1" applyAlignment="1">
      <alignment vertical="center"/>
    </xf>
    <xf numFmtId="3" fontId="159" fillId="3" borderId="0" xfId="0" applyNumberFormat="1" applyFont="1" applyFill="1" applyAlignment="1">
      <alignment vertical="center"/>
    </xf>
    <xf numFmtId="3" fontId="210" fillId="3" borderId="0" xfId="0" applyNumberFormat="1" applyFont="1" applyFill="1" applyAlignment="1">
      <alignment horizontal="right" vertical="center" wrapText="1"/>
    </xf>
    <xf numFmtId="0" fontId="150" fillId="3" borderId="0" xfId="0" applyFont="1" applyFill="1" applyAlignment="1">
      <alignment vertical="center" wrapText="1"/>
    </xf>
    <xf numFmtId="171" fontId="191" fillId="3" borderId="0" xfId="0" applyNumberFormat="1" applyFont="1" applyFill="1" applyAlignment="1">
      <alignment horizontal="right" vertical="center" wrapText="1"/>
    </xf>
    <xf numFmtId="17" fontId="211" fillId="0" borderId="0" xfId="0" applyNumberFormat="1" applyFont="1" applyAlignment="1">
      <alignment horizontal="center" vertical="center" wrapText="1"/>
    </xf>
    <xf numFmtId="0" fontId="211" fillId="0" borderId="0" xfId="0" applyFont="1" applyAlignment="1">
      <alignment horizontal="center" vertical="center" wrapText="1"/>
    </xf>
    <xf numFmtId="0" fontId="211" fillId="0" borderId="41" xfId="0" applyFont="1" applyBorder="1" applyAlignment="1">
      <alignment horizontal="center" vertical="center" wrapText="1"/>
    </xf>
    <xf numFmtId="3" fontId="212" fillId="0" borderId="0" xfId="0" applyNumberFormat="1" applyFont="1" applyAlignment="1">
      <alignment horizontal="left" vertical="center"/>
    </xf>
    <xf numFmtId="250" fontId="212" fillId="0" borderId="0" xfId="3685" applyNumberFormat="1" applyFont="1" applyFill="1" applyBorder="1" applyAlignment="1">
      <alignment horizontal="center" vertical="center"/>
    </xf>
    <xf numFmtId="171" fontId="212" fillId="0" borderId="0" xfId="3684" applyNumberFormat="1" applyFont="1" applyFill="1" applyBorder="1" applyAlignment="1">
      <alignment horizontal="center" vertical="center"/>
    </xf>
    <xf numFmtId="0" fontId="213" fillId="0" borderId="41" xfId="0" applyFont="1" applyBorder="1" applyAlignment="1">
      <alignment vertical="center"/>
    </xf>
    <xf numFmtId="250" fontId="213" fillId="0" borderId="41" xfId="3685" applyNumberFormat="1" applyFont="1" applyBorder="1" applyAlignment="1">
      <alignment horizontal="center" vertical="center"/>
    </xf>
    <xf numFmtId="171" fontId="213" fillId="0" borderId="41" xfId="3684" applyNumberFormat="1" applyFont="1" applyBorder="1" applyAlignment="1">
      <alignment horizontal="center" vertical="center"/>
    </xf>
    <xf numFmtId="171" fontId="213" fillId="0" borderId="41" xfId="3684" applyNumberFormat="1" applyFont="1" applyFill="1" applyBorder="1" applyAlignment="1">
      <alignment horizontal="center" vertical="center"/>
    </xf>
    <xf numFmtId="250" fontId="213" fillId="0" borderId="41" xfId="3685" applyNumberFormat="1" applyFont="1" applyFill="1" applyBorder="1" applyAlignment="1">
      <alignment horizontal="center" vertical="center"/>
    </xf>
    <xf numFmtId="0" fontId="213" fillId="0" borderId="42" xfId="0" applyFont="1" applyBorder="1" applyAlignment="1">
      <alignment vertical="center"/>
    </xf>
    <xf numFmtId="250" fontId="213" fillId="0" borderId="42" xfId="3685" applyNumberFormat="1" applyFont="1" applyFill="1" applyBorder="1" applyAlignment="1">
      <alignment horizontal="center" vertical="center"/>
    </xf>
    <xf numFmtId="171" fontId="213" fillId="0" borderId="42" xfId="3684" applyNumberFormat="1" applyFont="1" applyFill="1" applyBorder="1" applyAlignment="1">
      <alignment horizontal="center" vertical="center"/>
    </xf>
    <xf numFmtId="250" fontId="213" fillId="0" borderId="42" xfId="3685" applyNumberFormat="1" applyFont="1" applyBorder="1" applyAlignment="1">
      <alignment horizontal="center" vertical="center"/>
    </xf>
    <xf numFmtId="171" fontId="213" fillId="0" borderId="42" xfId="3684" applyNumberFormat="1" applyFont="1" applyBorder="1" applyAlignment="1">
      <alignment horizontal="center" vertical="center"/>
    </xf>
    <xf numFmtId="0" fontId="166" fillId="90" borderId="41" xfId="0" applyFont="1" applyFill="1" applyBorder="1" applyAlignment="1">
      <alignment vertical="center"/>
    </xf>
    <xf numFmtId="250" fontId="166" fillId="90" borderId="41" xfId="3685" applyNumberFormat="1" applyFont="1" applyFill="1" applyBorder="1" applyAlignment="1">
      <alignment horizontal="center" vertical="center"/>
    </xf>
    <xf numFmtId="171" fontId="166" fillId="90" borderId="41" xfId="3684" applyNumberFormat="1" applyFont="1" applyFill="1" applyBorder="1" applyAlignment="1">
      <alignment horizontal="center" vertical="center"/>
    </xf>
    <xf numFmtId="0" fontId="166" fillId="90" borderId="0" xfId="0" applyFont="1" applyFill="1" applyAlignment="1">
      <alignment horizontal="left" vertical="center" wrapText="1"/>
    </xf>
    <xf numFmtId="250" fontId="166" fillId="90" borderId="0" xfId="3685" applyNumberFormat="1" applyFont="1" applyFill="1" applyBorder="1" applyAlignment="1">
      <alignment horizontal="center" vertical="center" wrapText="1"/>
    </xf>
    <xf numFmtId="171" fontId="166" fillId="90" borderId="0" xfId="3684" applyNumberFormat="1" applyFont="1" applyFill="1" applyBorder="1" applyAlignment="1">
      <alignment horizontal="center" vertical="center" wrapText="1"/>
    </xf>
    <xf numFmtId="0" fontId="213" fillId="0" borderId="38" xfId="0" applyFont="1" applyBorder="1" applyAlignment="1">
      <alignment vertical="center"/>
    </xf>
    <xf numFmtId="250" fontId="213" fillId="0" borderId="38" xfId="3685" applyNumberFormat="1" applyFont="1" applyFill="1" applyBorder="1" applyAlignment="1">
      <alignment horizontal="center" vertical="center"/>
    </xf>
    <xf numFmtId="171" fontId="213" fillId="0" borderId="38" xfId="3684" applyNumberFormat="1" applyFont="1" applyFill="1" applyBorder="1" applyAlignment="1">
      <alignment horizontal="center" vertical="center"/>
    </xf>
    <xf numFmtId="0" fontId="213" fillId="0" borderId="39" xfId="0" applyFont="1" applyBorder="1" applyAlignment="1">
      <alignment vertical="center"/>
    </xf>
    <xf numFmtId="250" fontId="213" fillId="0" borderId="39" xfId="3685" applyNumberFormat="1" applyFont="1" applyFill="1" applyBorder="1" applyAlignment="1">
      <alignment horizontal="center" vertical="center"/>
    </xf>
    <xf numFmtId="171" fontId="213" fillId="0" borderId="39" xfId="3684" applyNumberFormat="1" applyFont="1" applyFill="1" applyBorder="1" applyAlignment="1">
      <alignment horizontal="center" vertical="center"/>
    </xf>
    <xf numFmtId="0" fontId="166" fillId="90" borderId="38" xfId="0" applyFont="1" applyFill="1" applyBorder="1" applyAlignment="1">
      <alignment vertical="center"/>
    </xf>
    <xf numFmtId="250" fontId="166" fillId="90" borderId="38" xfId="3685" applyNumberFormat="1" applyFont="1" applyFill="1" applyBorder="1" applyAlignment="1">
      <alignment horizontal="center" vertical="center"/>
    </xf>
    <xf numFmtId="171" fontId="166" fillId="90" borderId="38" xfId="3684" applyNumberFormat="1" applyFont="1" applyFill="1" applyBorder="1" applyAlignment="1">
      <alignment horizontal="center" vertical="center"/>
    </xf>
    <xf numFmtId="0" fontId="214" fillId="3" borderId="0" xfId="0" applyFont="1" applyFill="1"/>
    <xf numFmtId="0" fontId="214" fillId="3" borderId="0" xfId="0" applyFont="1" applyFill="1" applyAlignment="1">
      <alignment horizontal="center"/>
    </xf>
    <xf numFmtId="0" fontId="215" fillId="3" borderId="0" xfId="0" applyFont="1" applyFill="1" applyAlignment="1">
      <alignment horizontal="left"/>
    </xf>
    <xf numFmtId="0" fontId="215" fillId="3" borderId="0" xfId="0" applyFont="1" applyFill="1" applyAlignment="1">
      <alignment horizontal="center"/>
    </xf>
    <xf numFmtId="0" fontId="216" fillId="0" borderId="0" xfId="0" applyFont="1"/>
    <xf numFmtId="41" fontId="159" fillId="0" borderId="0" xfId="3685" applyFont="1" applyAlignment="1">
      <alignment wrapText="1"/>
    </xf>
    <xf numFmtId="41" fontId="159" fillId="0" borderId="0" xfId="3685" applyFont="1"/>
    <xf numFmtId="0" fontId="210" fillId="3" borderId="0" xfId="0" applyFont="1" applyFill="1"/>
    <xf numFmtId="0" fontId="217" fillId="0" borderId="0" xfId="0" applyFont="1"/>
    <xf numFmtId="0" fontId="218" fillId="3" borderId="0" xfId="0" applyFont="1" applyFill="1"/>
    <xf numFmtId="170" fontId="218" fillId="3" borderId="0" xfId="1" applyNumberFormat="1" applyFont="1" applyFill="1" applyBorder="1" applyAlignment="1">
      <alignment horizontal="center"/>
    </xf>
    <xf numFmtId="171" fontId="218" fillId="3" borderId="0" xfId="3684" applyNumberFormat="1" applyFont="1" applyFill="1" applyBorder="1" applyAlignment="1">
      <alignment horizontal="center"/>
    </xf>
    <xf numFmtId="41" fontId="150" fillId="3" borderId="0" xfId="0" applyNumberFormat="1" applyFont="1" applyFill="1" applyAlignment="1">
      <alignment horizontal="center"/>
    </xf>
    <xf numFmtId="0" fontId="150" fillId="3" borderId="0" xfId="0" applyFont="1" applyFill="1" applyAlignment="1">
      <alignment horizontal="center"/>
    </xf>
    <xf numFmtId="0" fontId="207" fillId="0" borderId="0" xfId="0" applyFont="1" applyAlignment="1">
      <alignment horizontal="left" vertical="center"/>
    </xf>
    <xf numFmtId="186" fontId="219" fillId="0" borderId="0" xfId="1" applyNumberFormat="1" applyFont="1" applyAlignment="1">
      <alignment horizontal="right"/>
    </xf>
    <xf numFmtId="171" fontId="207" fillId="0" borderId="0" xfId="3684" applyNumberFormat="1" applyFont="1" applyFill="1" applyBorder="1" applyAlignment="1">
      <alignment horizontal="center" vertical="center"/>
    </xf>
    <xf numFmtId="186" fontId="219" fillId="0" borderId="0" xfId="1" applyNumberFormat="1" applyFont="1" applyAlignment="1">
      <alignment horizontal="right" vertical="center"/>
    </xf>
    <xf numFmtId="171" fontId="207" fillId="0" borderId="0" xfId="3684" applyNumberFormat="1" applyFont="1" applyAlignment="1">
      <alignment horizontal="center" vertical="center"/>
    </xf>
    <xf numFmtId="41" fontId="207" fillId="0" borderId="0" xfId="3685" applyFont="1" applyAlignment="1">
      <alignment horizontal="right" vertical="center"/>
    </xf>
    <xf numFmtId="0" fontId="207" fillId="0" borderId="40" xfId="0" applyFont="1" applyBorder="1" applyAlignment="1">
      <alignment horizontal="left" vertical="center"/>
    </xf>
    <xf numFmtId="41" fontId="207" fillId="0" borderId="40" xfId="3685" applyFont="1" applyBorder="1" applyAlignment="1">
      <alignment horizontal="right" vertical="center"/>
    </xf>
    <xf numFmtId="171" fontId="207" fillId="0" borderId="40" xfId="3684" applyNumberFormat="1" applyFont="1" applyBorder="1" applyAlignment="1">
      <alignment horizontal="center" vertical="center"/>
    </xf>
    <xf numFmtId="41" fontId="207" fillId="0" borderId="0" xfId="3685" applyFont="1" applyFill="1" applyBorder="1" applyAlignment="1">
      <alignment horizontal="right" vertical="center"/>
    </xf>
    <xf numFmtId="41" fontId="207" fillId="0" borderId="0" xfId="3685" applyFont="1" applyFill="1" applyBorder="1" applyAlignment="1">
      <alignment vertical="center"/>
    </xf>
    <xf numFmtId="41" fontId="207" fillId="0" borderId="0" xfId="3685" applyFont="1" applyAlignment="1">
      <alignment vertical="center"/>
    </xf>
    <xf numFmtId="0" fontId="211" fillId="0" borderId="41" xfId="0" applyFont="1" applyBorder="1" applyAlignment="1">
      <alignment horizontal="left" vertical="center" wrapText="1"/>
    </xf>
    <xf numFmtId="41" fontId="211" fillId="0" borderId="41" xfId="3685" applyFont="1" applyBorder="1" applyAlignment="1">
      <alignment horizontal="center" vertical="center" wrapText="1"/>
    </xf>
    <xf numFmtId="171" fontId="211" fillId="0" borderId="41" xfId="3684" applyNumberFormat="1" applyFont="1" applyBorder="1" applyAlignment="1">
      <alignment horizontal="center" vertical="center" wrapText="1"/>
    </xf>
    <xf numFmtId="41" fontId="160" fillId="0" borderId="43" xfId="0" applyNumberFormat="1" applyFont="1" applyBorder="1" applyAlignment="1">
      <alignment horizontal="center" vertical="center"/>
    </xf>
    <xf numFmtId="0" fontId="211" fillId="0" borderId="43" xfId="0" applyFont="1" applyBorder="1" applyAlignment="1">
      <alignment vertical="center" wrapText="1"/>
    </xf>
    <xf numFmtId="0" fontId="166" fillId="90" borderId="38" xfId="0" applyFont="1" applyFill="1" applyBorder="1" applyAlignment="1">
      <alignment horizontal="left" vertical="center" wrapText="1"/>
    </xf>
    <xf numFmtId="41" fontId="166" fillId="90" borderId="38" xfId="3685" applyFont="1" applyFill="1" applyBorder="1" applyAlignment="1">
      <alignment horizontal="right" vertical="center" wrapText="1"/>
    </xf>
    <xf numFmtId="171" fontId="166" fillId="90" borderId="38" xfId="3684" applyNumberFormat="1" applyFont="1" applyFill="1" applyBorder="1" applyAlignment="1">
      <alignment horizontal="center" vertical="center" wrapText="1"/>
    </xf>
    <xf numFmtId="0" fontId="166" fillId="90" borderId="41" xfId="0" applyFont="1" applyFill="1" applyBorder="1" applyAlignment="1">
      <alignment horizontal="left" vertical="center" wrapText="1"/>
    </xf>
    <xf numFmtId="41" fontId="166" fillId="90" borderId="41" xfId="3685" applyFont="1" applyFill="1" applyBorder="1" applyAlignment="1">
      <alignment horizontal="center" vertical="center" wrapText="1"/>
    </xf>
    <xf numFmtId="171" fontId="166" fillId="90" borderId="41" xfId="3684" applyNumberFormat="1" applyFont="1" applyFill="1" applyBorder="1" applyAlignment="1">
      <alignment horizontal="center" vertical="center" wrapText="1"/>
    </xf>
    <xf numFmtId="9" fontId="166" fillId="90" borderId="38" xfId="3684" applyFont="1" applyFill="1" applyBorder="1" applyAlignment="1">
      <alignment horizontal="center" vertical="center" wrapText="1"/>
    </xf>
    <xf numFmtId="0" fontId="220" fillId="90" borderId="41" xfId="0" applyFont="1" applyFill="1" applyBorder="1" applyAlignment="1">
      <alignment horizontal="left" vertical="center" wrapText="1"/>
    </xf>
    <xf numFmtId="41" fontId="177" fillId="0" borderId="0" xfId="3685" applyFont="1" applyBorder="1" applyAlignment="1">
      <alignment horizontal="center" vertical="center" wrapText="1"/>
    </xf>
    <xf numFmtId="171" fontId="177" fillId="0" borderId="0" xfId="3684" applyNumberFormat="1" applyFont="1" applyBorder="1" applyAlignment="1">
      <alignment horizontal="right" vertical="center" wrapText="1"/>
    </xf>
    <xf numFmtId="171" fontId="177" fillId="0" borderId="0" xfId="3684" applyNumberFormat="1" applyFont="1" applyFill="1" applyBorder="1" applyAlignment="1">
      <alignment horizontal="right" vertical="center" wrapText="1"/>
    </xf>
    <xf numFmtId="41" fontId="177" fillId="0" borderId="40" xfId="3685" applyFont="1" applyBorder="1" applyAlignment="1">
      <alignment horizontal="center" vertical="center" wrapText="1"/>
    </xf>
    <xf numFmtId="171" fontId="177" fillId="0" borderId="40" xfId="3684" applyNumberFormat="1" applyFont="1" applyBorder="1" applyAlignment="1">
      <alignment horizontal="right" vertical="center" wrapText="1"/>
    </xf>
    <xf numFmtId="3" fontId="166" fillId="90" borderId="40" xfId="3685" applyNumberFormat="1" applyFont="1" applyFill="1" applyBorder="1" applyAlignment="1">
      <alignment horizontal="right" vertical="center" wrapText="1"/>
    </xf>
    <xf numFmtId="171" fontId="166" fillId="90" borderId="40" xfId="3684" applyNumberFormat="1" applyFont="1" applyFill="1" applyBorder="1" applyAlignment="1">
      <alignment horizontal="right" vertical="center" wrapText="1"/>
    </xf>
    <xf numFmtId="171" fontId="221" fillId="0" borderId="0" xfId="3684" applyNumberFormat="1" applyFont="1" applyFill="1" applyBorder="1" applyAlignment="1">
      <alignment horizontal="right"/>
    </xf>
    <xf numFmtId="0" fontId="200" fillId="0" borderId="0" xfId="0" applyFont="1" applyAlignment="1">
      <alignment horizontal="center" vertical="center" wrapText="1"/>
    </xf>
    <xf numFmtId="17" fontId="200" fillId="3" borderId="41" xfId="0" quotePrefix="1" applyNumberFormat="1" applyFont="1" applyFill="1" applyBorder="1" applyAlignment="1">
      <alignment horizontal="center" vertical="center" wrapText="1"/>
    </xf>
    <xf numFmtId="17" fontId="200" fillId="3" borderId="41" xfId="0" applyNumberFormat="1" applyFont="1" applyFill="1" applyBorder="1" applyAlignment="1">
      <alignment horizontal="center" vertical="center" wrapText="1"/>
    </xf>
    <xf numFmtId="0" fontId="177" fillId="3" borderId="34" xfId="0" applyFont="1" applyFill="1" applyBorder="1"/>
    <xf numFmtId="0" fontId="222" fillId="90" borderId="43" xfId="0" applyFont="1" applyFill="1" applyBorder="1" applyAlignment="1">
      <alignment horizontal="left" vertical="center" wrapText="1"/>
    </xf>
    <xf numFmtId="0" fontId="222" fillId="90" borderId="38" xfId="0" applyFont="1" applyFill="1" applyBorder="1" applyAlignment="1">
      <alignment horizontal="left" vertical="center" wrapText="1"/>
    </xf>
    <xf numFmtId="0" fontId="180" fillId="88" borderId="43" xfId="0" quotePrefix="1" applyFont="1" applyFill="1" applyBorder="1" applyAlignment="1">
      <alignment horizontal="center" vertical="center" wrapText="1"/>
    </xf>
    <xf numFmtId="251" fontId="211" fillId="0" borderId="0" xfId="3685" applyNumberFormat="1" applyFont="1" applyFill="1" applyBorder="1" applyAlignment="1">
      <alignment horizontal="right" vertical="center"/>
    </xf>
    <xf numFmtId="171" fontId="158" fillId="0" borderId="0" xfId="3684" applyNumberFormat="1" applyFont="1" applyFill="1" applyAlignment="1">
      <alignment horizontal="right" vertical="center" wrapText="1"/>
    </xf>
    <xf numFmtId="3" fontId="211" fillId="0" borderId="0" xfId="3685" applyNumberFormat="1" applyFont="1" applyFill="1" applyAlignment="1">
      <alignment horizontal="right" vertical="center" wrapText="1"/>
    </xf>
    <xf numFmtId="3" fontId="166" fillId="90" borderId="0" xfId="3685" applyNumberFormat="1" applyFont="1" applyFill="1" applyBorder="1" applyAlignment="1">
      <alignment horizontal="right" vertical="center" wrapText="1"/>
    </xf>
    <xf numFmtId="171" fontId="166" fillId="90" borderId="0" xfId="3684" applyNumberFormat="1" applyFont="1" applyFill="1" applyBorder="1" applyAlignment="1">
      <alignment horizontal="right" vertical="center" wrapText="1"/>
    </xf>
    <xf numFmtId="0" fontId="222" fillId="90" borderId="40" xfId="0" applyFont="1" applyFill="1" applyBorder="1" applyAlignment="1">
      <alignment horizontal="left" vertical="center" wrapText="1" indent="1"/>
    </xf>
    <xf numFmtId="0" fontId="222" fillId="90" borderId="42" xfId="0" applyFont="1" applyFill="1" applyBorder="1" applyAlignment="1">
      <alignment horizontal="left" vertical="center" wrapText="1" indent="1"/>
    </xf>
    <xf numFmtId="0" fontId="222" fillId="91" borderId="41" xfId="0" applyFont="1" applyFill="1" applyBorder="1" applyAlignment="1">
      <alignment horizontal="left" vertical="center" wrapText="1" indent="1"/>
    </xf>
    <xf numFmtId="41" fontId="166" fillId="91" borderId="41" xfId="3685" applyFont="1" applyFill="1" applyBorder="1" applyAlignment="1">
      <alignment horizontal="right" vertical="center" wrapText="1"/>
    </xf>
    <xf numFmtId="171" fontId="166" fillId="91" borderId="41" xfId="3684" applyNumberFormat="1" applyFont="1" applyFill="1" applyBorder="1" applyAlignment="1">
      <alignment horizontal="right" vertical="center" wrapText="1"/>
    </xf>
    <xf numFmtId="171" fontId="207" fillId="0" borderId="0" xfId="3684" applyNumberFormat="1" applyFont="1" applyBorder="1" applyAlignment="1">
      <alignment horizontal="right" vertical="center" wrapText="1"/>
    </xf>
    <xf numFmtId="171" fontId="207" fillId="0" borderId="0" xfId="3684" applyNumberFormat="1" applyFont="1" applyAlignment="1">
      <alignment horizontal="right" vertical="center" wrapText="1"/>
    </xf>
    <xf numFmtId="41" fontId="207" fillId="0" borderId="0" xfId="3685" applyFont="1" applyFill="1" applyBorder="1" applyAlignment="1">
      <alignment horizontal="right" vertical="center" wrapText="1"/>
    </xf>
    <xf numFmtId="41" fontId="207" fillId="0" borderId="0" xfId="3685" applyFont="1" applyBorder="1" applyAlignment="1">
      <alignment horizontal="right" vertical="center" wrapText="1"/>
    </xf>
    <xf numFmtId="171" fontId="207" fillId="0" borderId="0" xfId="3684" applyNumberFormat="1" applyFont="1" applyBorder="1" applyAlignment="1">
      <alignment horizontal="right" vertical="center"/>
    </xf>
    <xf numFmtId="171" fontId="211" fillId="0" borderId="0" xfId="3684" applyNumberFormat="1" applyFont="1" applyAlignment="1">
      <alignment horizontal="right" vertical="center" wrapText="1"/>
    </xf>
    <xf numFmtId="41" fontId="207" fillId="0" borderId="0" xfId="3685" applyFont="1" applyBorder="1" applyAlignment="1">
      <alignment horizontal="right" vertical="center"/>
    </xf>
    <xf numFmtId="41" fontId="223" fillId="0" borderId="0" xfId="3685" applyFont="1" applyFill="1" applyBorder="1" applyAlignment="1">
      <alignment horizontal="right"/>
    </xf>
    <xf numFmtId="0" fontId="153" fillId="3" borderId="0" xfId="0" applyFont="1" applyFill="1" applyAlignment="1">
      <alignment horizontal="center" vertical="center" wrapText="1"/>
    </xf>
    <xf numFmtId="0" fontId="154" fillId="3" borderId="0" xfId="0" applyFont="1" applyFill="1" applyAlignment="1">
      <alignment horizontal="left"/>
    </xf>
    <xf numFmtId="0" fontId="206" fillId="3" borderId="2" xfId="0" applyFont="1" applyFill="1" applyBorder="1" applyAlignment="1">
      <alignment horizontal="center"/>
    </xf>
    <xf numFmtId="0" fontId="162" fillId="88" borderId="0" xfId="0" applyFont="1" applyFill="1" applyAlignment="1">
      <alignment horizontal="center" vertical="center" wrapText="1"/>
    </xf>
    <xf numFmtId="0" fontId="208" fillId="3" borderId="0" xfId="0" applyFont="1" applyFill="1" applyAlignment="1">
      <alignment horizontal="left" vertical="center" wrapText="1"/>
    </xf>
    <xf numFmtId="17" fontId="167" fillId="0" borderId="37" xfId="0" quotePrefix="1" applyNumberFormat="1" applyFont="1" applyBorder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63" fillId="0" borderId="0" xfId="0" applyFont="1" applyAlignment="1">
      <alignment horizontal="left" vertical="center" wrapText="1"/>
    </xf>
    <xf numFmtId="0" fontId="167" fillId="88" borderId="0" xfId="0" applyFont="1" applyFill="1" applyAlignment="1">
      <alignment horizontal="center" vertical="center" wrapText="1"/>
    </xf>
    <xf numFmtId="17" fontId="167" fillId="0" borderId="0" xfId="0" quotePrefix="1" applyNumberFormat="1" applyFont="1" applyAlignment="1">
      <alignment horizontal="center" vertical="center" wrapText="1"/>
    </xf>
    <xf numFmtId="0" fontId="167" fillId="88" borderId="37" xfId="0" applyFont="1" applyFill="1" applyBorder="1" applyAlignment="1">
      <alignment horizontal="center" vertical="center" wrapText="1"/>
    </xf>
    <xf numFmtId="0" fontId="211" fillId="0" borderId="40" xfId="0" applyFont="1" applyBorder="1" applyAlignment="1">
      <alignment horizontal="center" vertical="center" wrapText="1"/>
    </xf>
    <xf numFmtId="0" fontId="211" fillId="0" borderId="41" xfId="0" applyFont="1" applyBorder="1" applyAlignment="1">
      <alignment horizontal="center" vertical="center" wrapText="1"/>
    </xf>
    <xf numFmtId="171" fontId="166" fillId="90" borderId="0" xfId="3684" applyNumberFormat="1" applyFont="1" applyFill="1" applyBorder="1" applyAlignment="1">
      <alignment horizontal="center" vertical="center" wrapText="1"/>
    </xf>
    <xf numFmtId="0" fontId="211" fillId="0" borderId="0" xfId="0" applyFont="1" applyAlignment="1">
      <alignment vertical="center" wrapText="1"/>
    </xf>
    <xf numFmtId="0" fontId="211" fillId="0" borderId="40" xfId="0" applyFont="1" applyBorder="1" applyAlignment="1">
      <alignment vertical="center" wrapText="1"/>
    </xf>
    <xf numFmtId="0" fontId="211" fillId="0" borderId="0" xfId="0" applyFont="1" applyAlignment="1">
      <alignment horizontal="center" vertical="center" wrapText="1"/>
    </xf>
    <xf numFmtId="0" fontId="207" fillId="0" borderId="0" xfId="0" applyFont="1" applyAlignment="1">
      <alignment horizontal="center" wrapText="1"/>
    </xf>
    <xf numFmtId="0" fontId="211" fillId="0" borderId="0" xfId="0" applyFont="1" applyAlignment="1">
      <alignment horizontal="left" vertical="center" wrapText="1"/>
    </xf>
    <xf numFmtId="0" fontId="211" fillId="0" borderId="40" xfId="0" applyFont="1" applyBorder="1" applyAlignment="1">
      <alignment horizontal="left" vertical="center" wrapText="1"/>
    </xf>
    <xf numFmtId="17" fontId="160" fillId="0" borderId="44" xfId="0" applyNumberFormat="1" applyFont="1" applyBorder="1" applyAlignment="1">
      <alignment horizontal="center"/>
    </xf>
    <xf numFmtId="0" fontId="160" fillId="0" borderId="44" xfId="0" applyFont="1" applyBorder="1" applyAlignment="1">
      <alignment horizontal="center"/>
    </xf>
    <xf numFmtId="0" fontId="200" fillId="2" borderId="0" xfId="0" applyFont="1" applyFill="1" applyAlignment="1">
      <alignment horizontal="center" vertical="center" wrapText="1"/>
    </xf>
    <xf numFmtId="0" fontId="200" fillId="2" borderId="40" xfId="0" applyFont="1" applyFill="1" applyBorder="1" applyAlignment="1">
      <alignment horizontal="center" vertical="center" wrapText="1"/>
    </xf>
    <xf numFmtId="0" fontId="176" fillId="0" borderId="0" xfId="0" applyFont="1" applyAlignment="1">
      <alignment horizontal="center" vertical="center" wrapText="1"/>
    </xf>
    <xf numFmtId="0" fontId="176" fillId="0" borderId="40" xfId="0" applyFont="1" applyBorder="1" applyAlignment="1">
      <alignment horizontal="center" vertical="center" wrapText="1"/>
    </xf>
    <xf numFmtId="0" fontId="200" fillId="3" borderId="40" xfId="0" applyFont="1" applyFill="1" applyBorder="1" applyAlignment="1">
      <alignment horizontal="center" vertical="center" wrapText="1"/>
    </xf>
    <xf numFmtId="0" fontId="200" fillId="3" borderId="0" xfId="0" applyFont="1" applyFill="1" applyAlignment="1">
      <alignment horizontal="center" vertical="center" wrapText="1"/>
    </xf>
    <xf numFmtId="0" fontId="200" fillId="3" borderId="41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tabSelected="1" zoomScale="78" workbookViewId="0">
      <selection activeCell="K12" sqref="K12"/>
    </sheetView>
  </sheetViews>
  <sheetFormatPr baseColWidth="10" defaultColWidth="11.453125" defaultRowHeight="16.5"/>
  <cols>
    <col min="1" max="16384" width="11.453125" style="51"/>
  </cols>
  <sheetData>
    <row r="3" spans="3:6" ht="71.5">
      <c r="C3" s="140" t="s">
        <v>0</v>
      </c>
      <c r="D3" s="141"/>
      <c r="E3" s="141"/>
      <c r="F3" s="141"/>
    </row>
    <row r="4" spans="3:6" ht="71.5">
      <c r="C4" s="140" t="s">
        <v>176</v>
      </c>
      <c r="D4" s="141"/>
      <c r="E4" s="141"/>
      <c r="F4" s="141"/>
    </row>
    <row r="5" spans="3:6">
      <c r="C5" s="142" t="s">
        <v>1</v>
      </c>
    </row>
    <row r="6" spans="3:6">
      <c r="C6" s="142" t="s">
        <v>139</v>
      </c>
    </row>
    <row r="7" spans="3:6">
      <c r="C7" s="142" t="s">
        <v>138</v>
      </c>
    </row>
    <row r="8" spans="3:6">
      <c r="C8" s="142" t="s">
        <v>140</v>
      </c>
    </row>
    <row r="9" spans="3:6">
      <c r="C9" s="142" t="s">
        <v>137</v>
      </c>
    </row>
    <row r="10" spans="3:6">
      <c r="C10" s="143" t="s">
        <v>148</v>
      </c>
    </row>
    <row r="11" spans="3:6">
      <c r="C11" s="143" t="s">
        <v>149</v>
      </c>
    </row>
    <row r="12" spans="3:6">
      <c r="C12" s="142" t="s">
        <v>141</v>
      </c>
    </row>
    <row r="13" spans="3:6">
      <c r="C13" s="142" t="s">
        <v>142</v>
      </c>
    </row>
    <row r="14" spans="3:6">
      <c r="C14" s="142" t="s">
        <v>143</v>
      </c>
    </row>
    <row r="15" spans="3:6">
      <c r="C15" s="142" t="s">
        <v>144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65</v>
      </c>
      <c r="B1" s="13"/>
      <c r="C1" s="13"/>
      <c r="D1" s="14"/>
      <c r="E1" s="5"/>
      <c r="F1" s="13"/>
      <c r="G1" s="13"/>
      <c r="H1" s="14"/>
      <c r="J1" s="15" t="s">
        <v>66</v>
      </c>
      <c r="K1" s="13"/>
      <c r="L1" s="13"/>
      <c r="M1" s="14"/>
      <c r="N1" s="5"/>
      <c r="O1" s="13"/>
      <c r="P1" s="13"/>
      <c r="Q1" s="14"/>
    </row>
    <row r="2" spans="1:17">
      <c r="A2" s="16"/>
      <c r="B2" s="370" t="e">
        <f>+#REF!</f>
        <v>#REF!</v>
      </c>
      <c r="C2" s="370"/>
      <c r="D2" s="370"/>
      <c r="E2" s="5"/>
      <c r="F2" s="371" t="e">
        <f>+#REF!</f>
        <v>#REF!</v>
      </c>
      <c r="G2" s="371"/>
      <c r="H2" s="371"/>
      <c r="J2" s="16"/>
      <c r="K2" s="370" t="e">
        <f>+#REF!</f>
        <v>#REF!</v>
      </c>
      <c r="L2" s="370"/>
      <c r="M2" s="370"/>
      <c r="N2" s="5"/>
      <c r="O2" s="371" t="e">
        <f>+#REF!</f>
        <v>#REF!</v>
      </c>
      <c r="P2" s="371"/>
      <c r="Q2" s="371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67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67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68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68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69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70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71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72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73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73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74</v>
      </c>
      <c r="J11" s="15" t="s">
        <v>75</v>
      </c>
      <c r="K11" s="20"/>
      <c r="L11" s="20"/>
      <c r="M11" s="20"/>
    </row>
    <row r="12" spans="1:17">
      <c r="A12" s="16" t="s">
        <v>76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77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45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45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46</v>
      </c>
      <c r="B14" s="7">
        <v>24966</v>
      </c>
      <c r="C14" s="7">
        <v>25862</v>
      </c>
      <c r="D14" s="11">
        <f t="shared" si="2"/>
        <v>-3.464542572113527E-2</v>
      </c>
      <c r="J14" s="6" t="s">
        <v>46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78</v>
      </c>
      <c r="B15" s="7">
        <v>28172</v>
      </c>
      <c r="C15" s="7">
        <v>30495</v>
      </c>
      <c r="D15" s="11">
        <f t="shared" si="2"/>
        <v>-7.6176422364321983E-2</v>
      </c>
      <c r="J15" s="6" t="s">
        <v>47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79</v>
      </c>
      <c r="B16" s="7">
        <v>14377</v>
      </c>
      <c r="C16" s="7">
        <v>14477</v>
      </c>
      <c r="D16" s="11">
        <f t="shared" si="2"/>
        <v>-6.9075084616978533E-3</v>
      </c>
      <c r="J16" s="6" t="s">
        <v>48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49</v>
      </c>
      <c r="B17" s="7">
        <v>13818</v>
      </c>
      <c r="C17" s="7">
        <v>13749</v>
      </c>
      <c r="D17" s="11">
        <f t="shared" si="2"/>
        <v>5.0185468034038561E-3</v>
      </c>
      <c r="J17" s="6" t="s">
        <v>49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80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80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81</v>
      </c>
      <c r="B19" s="27"/>
      <c r="C19" s="27"/>
      <c r="D19" s="28"/>
      <c r="J19" s="16" t="s">
        <v>82</v>
      </c>
      <c r="K19" s="27"/>
      <c r="L19" s="27"/>
      <c r="M19" s="28"/>
    </row>
    <row r="20" spans="1:17" s="19" customFormat="1" ht="13.5" customHeight="1">
      <c r="A20" s="6" t="s">
        <v>83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84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85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51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86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52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87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53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88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54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89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90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80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80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85" zoomScaleNormal="85" workbookViewId="0">
      <selection activeCell="M9" sqref="M9"/>
    </sheetView>
  </sheetViews>
  <sheetFormatPr baseColWidth="10" defaultColWidth="11.453125" defaultRowHeight="15.5"/>
  <cols>
    <col min="1" max="1" width="1.7265625" style="45" customWidth="1"/>
    <col min="2" max="2" width="63.54296875" style="46" customWidth="1"/>
    <col min="3" max="4" width="14.7265625" style="45" customWidth="1"/>
    <col min="5" max="5" width="14.1796875" style="45" bestFit="1" customWidth="1"/>
    <col min="6" max="6" width="11.453125" style="45" customWidth="1"/>
    <col min="7" max="7" width="2.26953125" style="45" customWidth="1"/>
    <col min="8" max="16384" width="11.453125" style="45"/>
  </cols>
  <sheetData>
    <row r="2" spans="2:5" s="44" customFormat="1" ht="23.5">
      <c r="B2" s="48" t="s">
        <v>91</v>
      </c>
      <c r="C2" s="47"/>
    </row>
    <row r="4" spans="2:5" ht="18" customHeight="1">
      <c r="B4" s="135" t="s">
        <v>118</v>
      </c>
      <c r="C4" s="136">
        <v>45444</v>
      </c>
      <c r="D4" s="136">
        <v>45261</v>
      </c>
      <c r="E4" s="136">
        <v>45078</v>
      </c>
    </row>
    <row r="5" spans="2:5" ht="17.149999999999999" customHeight="1">
      <c r="B5" s="137" t="s">
        <v>92</v>
      </c>
      <c r="C5" s="138">
        <v>4477667.3020000001</v>
      </c>
      <c r="D5" s="138">
        <v>4210292.7620000001</v>
      </c>
      <c r="E5" s="138">
        <v>4192001.6719999998</v>
      </c>
    </row>
    <row r="6" spans="2:5" ht="17.149999999999999" customHeight="1">
      <c r="B6" s="139" t="s">
        <v>93</v>
      </c>
      <c r="C6" s="340">
        <v>445461.09399999998</v>
      </c>
      <c r="D6" s="340">
        <v>483125.58399999997</v>
      </c>
      <c r="E6" s="340">
        <v>336215.83799999999</v>
      </c>
    </row>
    <row r="7" spans="2:5" ht="17.149999999999999" customHeight="1">
      <c r="B7" s="139" t="s">
        <v>94</v>
      </c>
      <c r="C7" s="340">
        <v>350754.75199999998</v>
      </c>
      <c r="D7" s="340">
        <v>441666.62800000003</v>
      </c>
      <c r="E7" s="340">
        <v>239601.95199999999</v>
      </c>
    </row>
    <row r="8" spans="2:5" ht="17.149999999999999" customHeight="1">
      <c r="B8" s="137" t="s">
        <v>95</v>
      </c>
      <c r="C8" s="138">
        <v>3681451.4560000002</v>
      </c>
      <c r="D8" s="138">
        <v>3285500.5500000003</v>
      </c>
      <c r="E8" s="138">
        <v>3616183.8819999998</v>
      </c>
    </row>
    <row r="9" spans="2:5" ht="17.149999999999999" customHeight="1">
      <c r="B9" s="139" t="s">
        <v>165</v>
      </c>
      <c r="C9" s="340">
        <v>1208335.764</v>
      </c>
      <c r="D9" s="340">
        <v>1279410.2579999999</v>
      </c>
      <c r="E9" s="340">
        <v>1212882.7549999999</v>
      </c>
    </row>
    <row r="10" spans="2:5" ht="17.149999999999999" customHeight="1">
      <c r="B10" s="137" t="s">
        <v>96</v>
      </c>
      <c r="C10" s="138">
        <v>4889787.2200000007</v>
      </c>
      <c r="D10" s="138">
        <v>4564910.8080000002</v>
      </c>
      <c r="E10" s="138">
        <v>4829066.6370000001</v>
      </c>
    </row>
    <row r="12" spans="2:5" ht="17.149999999999999" customHeight="1">
      <c r="B12" s="131" t="s">
        <v>97</v>
      </c>
      <c r="C12" s="132">
        <v>45444</v>
      </c>
      <c r="D12" s="132">
        <v>45261</v>
      </c>
      <c r="E12" s="132">
        <v>45078</v>
      </c>
    </row>
    <row r="13" spans="2:5" ht="17.149999999999999" customHeight="1">
      <c r="B13" s="133" t="s">
        <v>98</v>
      </c>
      <c r="C13" s="134">
        <v>3.4504036885136227</v>
      </c>
      <c r="D13" s="134">
        <v>3.2809535253332718</v>
      </c>
      <c r="E13" s="134">
        <v>3.1972435817230469</v>
      </c>
    </row>
    <row r="14" spans="2:5" ht="17.149999999999999" customHeight="1">
      <c r="B14" s="133" t="s">
        <v>99</v>
      </c>
      <c r="C14" s="134">
        <v>4.0122412426416716</v>
      </c>
      <c r="D14" s="134">
        <v>3.945632507197435</v>
      </c>
      <c r="E14" s="134">
        <v>3.5784828297412035</v>
      </c>
    </row>
    <row r="15" spans="2:5" ht="17.149999999999999" customHeight="1">
      <c r="B15" s="133" t="s">
        <v>100</v>
      </c>
      <c r="C15" s="134">
        <v>4.152521762778318</v>
      </c>
      <c r="D15" s="134">
        <v>4.788130735414784</v>
      </c>
      <c r="E15" s="134">
        <v>5.6683878176132279</v>
      </c>
    </row>
    <row r="16" spans="2:5" ht="17.149999999999999" customHeight="1">
      <c r="B16" s="133" t="s">
        <v>101</v>
      </c>
      <c r="C16" s="134">
        <v>0.73704845166751709</v>
      </c>
      <c r="D16" s="134">
        <v>0.76806602462853568</v>
      </c>
      <c r="E16" s="134">
        <v>0.79310633209504622</v>
      </c>
    </row>
    <row r="17" spans="2:5" ht="17.149999999999999" customHeight="1">
      <c r="B17" s="133" t="s">
        <v>102</v>
      </c>
      <c r="C17" s="134">
        <v>1.854312661793678</v>
      </c>
      <c r="D17" s="134">
        <v>2.1730490085125833</v>
      </c>
      <c r="E17" s="134">
        <v>2.0879300675249501</v>
      </c>
    </row>
    <row r="18" spans="2:5" ht="17.149999999999999" customHeight="1">
      <c r="B18" s="133" t="s">
        <v>103</v>
      </c>
      <c r="C18" s="134">
        <v>0.9526162754251738</v>
      </c>
      <c r="D18" s="134">
        <v>0.78345178058614884</v>
      </c>
      <c r="E18" s="134">
        <v>0.82895959912781925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zoomScale="85" zoomScaleNormal="85" workbookViewId="0">
      <selection activeCell="L14" sqref="L14"/>
    </sheetView>
  </sheetViews>
  <sheetFormatPr baseColWidth="10" defaultColWidth="11.453125" defaultRowHeight="16.5"/>
  <cols>
    <col min="1" max="1" width="3.90625" style="49" customWidth="1"/>
    <col min="2" max="2" width="45.81640625" style="49" customWidth="1"/>
    <col min="3" max="3" width="11" style="49" bestFit="1" customWidth="1"/>
    <col min="4" max="5" width="10.6328125" style="49" bestFit="1" customWidth="1"/>
    <col min="6" max="7" width="11.81640625" style="49" bestFit="1" customWidth="1"/>
    <col min="8" max="8" width="11.54296875" style="49" bestFit="1" customWidth="1"/>
    <col min="9" max="9" width="12.08984375" style="49" bestFit="1" customWidth="1"/>
    <col min="10" max="10" width="5.26953125" style="51" customWidth="1"/>
    <col min="11" max="11" width="6.26953125" style="49" customWidth="1"/>
    <col min="12" max="16384" width="11.453125" style="49"/>
  </cols>
  <sheetData>
    <row r="1" spans="2:13" ht="10" customHeight="1">
      <c r="B1" s="50"/>
    </row>
    <row r="2" spans="2:13" ht="27.5">
      <c r="B2" s="52" t="s">
        <v>151</v>
      </c>
    </row>
    <row r="3" spans="2:13" s="54" customFormat="1" ht="12.75" customHeight="1">
      <c r="B3" s="49"/>
      <c r="C3" s="341"/>
      <c r="D3" s="341"/>
      <c r="E3" s="341"/>
      <c r="F3" s="49"/>
      <c r="G3" s="53"/>
      <c r="H3" s="53"/>
      <c r="I3" s="53"/>
      <c r="J3" s="51"/>
    </row>
    <row r="4" spans="2:13" ht="17.149999999999999" customHeight="1">
      <c r="B4" s="55" t="s">
        <v>129</v>
      </c>
      <c r="C4" s="56" t="s">
        <v>176</v>
      </c>
      <c r="D4" s="56" t="s">
        <v>177</v>
      </c>
      <c r="E4" s="56" t="s">
        <v>2</v>
      </c>
      <c r="F4" s="56" t="s">
        <v>178</v>
      </c>
      <c r="G4" s="56" t="s">
        <v>179</v>
      </c>
      <c r="H4" s="56" t="s">
        <v>2</v>
      </c>
      <c r="I4" s="57"/>
      <c r="K4" s="343" t="s">
        <v>175</v>
      </c>
      <c r="L4" s="343"/>
      <c r="M4" s="343"/>
    </row>
    <row r="5" spans="2:13" s="58" customFormat="1" ht="17.149999999999999" customHeight="1">
      <c r="B5" s="59" t="s">
        <v>3</v>
      </c>
      <c r="C5" s="60">
        <v>206892.17600000001</v>
      </c>
      <c r="D5" s="60">
        <v>143041.318</v>
      </c>
      <c r="E5" s="61">
        <v>0.44638052062691425</v>
      </c>
      <c r="F5" s="60">
        <v>377137.94500000001</v>
      </c>
      <c r="G5" s="60">
        <v>299058.10800000001</v>
      </c>
      <c r="H5" s="61">
        <v>0.26108583887650361</v>
      </c>
      <c r="I5" s="51"/>
      <c r="J5" s="51"/>
      <c r="K5" s="162" t="s">
        <v>10</v>
      </c>
      <c r="L5" s="164" t="s">
        <v>84</v>
      </c>
      <c r="M5" s="49"/>
    </row>
    <row r="6" spans="2:13" s="58" customFormat="1" ht="17.149999999999999" customHeight="1">
      <c r="B6" s="62" t="s">
        <v>4</v>
      </c>
      <c r="C6" s="167">
        <v>100355.054</v>
      </c>
      <c r="D6" s="167">
        <v>90917.866999999998</v>
      </c>
      <c r="E6" s="64">
        <v>0.10379903655240841</v>
      </c>
      <c r="F6" s="167">
        <v>182020.08499999999</v>
      </c>
      <c r="G6" s="167">
        <v>167415.783</v>
      </c>
      <c r="H6" s="64">
        <v>8.7233722760774679E-2</v>
      </c>
      <c r="J6" s="51"/>
      <c r="K6" s="163" t="s">
        <v>11</v>
      </c>
      <c r="L6" s="165" t="s">
        <v>53</v>
      </c>
      <c r="M6" s="49"/>
    </row>
    <row r="7" spans="2:13" s="58" customFormat="1" ht="17.149999999999999" customHeight="1">
      <c r="B7" s="62" t="s">
        <v>5</v>
      </c>
      <c r="C7" s="167">
        <v>17892.972000000002</v>
      </c>
      <c r="D7" s="167">
        <v>19493.363000000001</v>
      </c>
      <c r="E7" s="64">
        <v>-8.2099276558898482E-2</v>
      </c>
      <c r="F7" s="167">
        <v>29404.751</v>
      </c>
      <c r="G7" s="167">
        <v>37289.89</v>
      </c>
      <c r="H7" s="64">
        <v>-0.2114551423991865</v>
      </c>
      <c r="J7" s="51"/>
      <c r="K7" s="163" t="s">
        <v>12</v>
      </c>
      <c r="L7" s="165" t="s">
        <v>51</v>
      </c>
      <c r="M7" s="49"/>
    </row>
    <row r="8" spans="2:13" s="58" customFormat="1" ht="17.149999999999999" customHeight="1">
      <c r="B8" s="62" t="s">
        <v>6</v>
      </c>
      <c r="C8" s="167">
        <v>-27588.753000000001</v>
      </c>
      <c r="D8" s="167">
        <v>22731.402999999998</v>
      </c>
      <c r="E8" s="64" t="s">
        <v>154</v>
      </c>
      <c r="F8" s="167">
        <v>37605.665999999997</v>
      </c>
      <c r="G8" s="167">
        <v>24029.436000000002</v>
      </c>
      <c r="H8" s="64">
        <v>0.56498329798502112</v>
      </c>
      <c r="J8" s="51"/>
      <c r="K8" s="163" t="s">
        <v>13</v>
      </c>
      <c r="L8" s="165" t="s">
        <v>52</v>
      </c>
      <c r="M8" s="49"/>
    </row>
    <row r="9" spans="2:13" s="58" customFormat="1" ht="17.149999999999999" customHeight="1">
      <c r="B9" s="62" t="s">
        <v>7</v>
      </c>
      <c r="C9" s="167">
        <v>40.999000000000002</v>
      </c>
      <c r="D9" s="167">
        <v>-10795.634</v>
      </c>
      <c r="E9" s="64" t="s">
        <v>154</v>
      </c>
      <c r="F9" s="167">
        <v>-8159.7839999999997</v>
      </c>
      <c r="G9" s="167">
        <v>9561.8269999999993</v>
      </c>
      <c r="H9" s="64" t="s">
        <v>154</v>
      </c>
      <c r="J9" s="51"/>
      <c r="K9" s="163" t="s">
        <v>14</v>
      </c>
      <c r="L9" s="165" t="s">
        <v>54</v>
      </c>
      <c r="M9" s="49"/>
    </row>
    <row r="10" spans="2:13" s="58" customFormat="1" ht="17.149999999999999" customHeight="1">
      <c r="B10" s="62" t="s">
        <v>8</v>
      </c>
      <c r="C10" s="167">
        <v>110782.239</v>
      </c>
      <c r="D10" s="167">
        <v>100996.302</v>
      </c>
      <c r="E10" s="64">
        <v>9.6894013010496272E-2</v>
      </c>
      <c r="F10" s="167">
        <v>215778.93400000001</v>
      </c>
      <c r="G10" s="167">
        <v>201373.45499999999</v>
      </c>
      <c r="H10" s="64">
        <v>7.1536136677001538E-2</v>
      </c>
      <c r="J10" s="51"/>
    </row>
    <row r="11" spans="2:13" s="58" customFormat="1" ht="17.149999999999999" customHeight="1">
      <c r="B11" s="65" t="s">
        <v>9</v>
      </c>
      <c r="C11" s="167">
        <v>-38768.828999999998</v>
      </c>
      <c r="D11" s="167">
        <v>13304.766</v>
      </c>
      <c r="E11" s="64" t="s">
        <v>154</v>
      </c>
      <c r="F11" s="167">
        <v>-54933.633999999998</v>
      </c>
      <c r="G11" s="167">
        <v>12379.42</v>
      </c>
      <c r="H11" s="64" t="s">
        <v>154</v>
      </c>
      <c r="J11" s="51"/>
    </row>
    <row r="12" spans="2:13" s="58" customFormat="1" ht="17.149999999999999" customHeight="1">
      <c r="B12" s="66" t="s">
        <v>37</v>
      </c>
      <c r="C12" s="67">
        <f>+SUM(C5:C11)</f>
        <v>369605.85800000001</v>
      </c>
      <c r="D12" s="67">
        <f t="shared" ref="D12:G12" si="0">+SUM(D5:D11)</f>
        <v>379689.38499999995</v>
      </c>
      <c r="E12" s="68">
        <f>+C12/D12-1</f>
        <v>-2.6557305519615548E-2</v>
      </c>
      <c r="F12" s="67">
        <f t="shared" si="0"/>
        <v>778853.96300000011</v>
      </c>
      <c r="G12" s="67">
        <f t="shared" si="0"/>
        <v>751107.91900000011</v>
      </c>
      <c r="H12" s="68">
        <f>+F12/G12-1</f>
        <v>3.6940156398484136E-2</v>
      </c>
      <c r="J12" s="51"/>
    </row>
    <row r="13" spans="2:13" ht="12.75" customHeight="1">
      <c r="B13" s="342"/>
      <c r="C13" s="342"/>
      <c r="D13" s="342"/>
      <c r="E13" s="342"/>
      <c r="F13" s="342"/>
      <c r="G13" s="342"/>
      <c r="H13" s="342"/>
      <c r="I13" s="342"/>
    </row>
    <row r="14" spans="2:13" s="69" customFormat="1" ht="17.149999999999999" customHeight="1">
      <c r="B14" s="56" t="str">
        <f>C4</f>
        <v>2T24</v>
      </c>
      <c r="C14" s="56" t="s">
        <v>10</v>
      </c>
      <c r="D14" s="56" t="s">
        <v>11</v>
      </c>
      <c r="E14" s="56" t="s">
        <v>12</v>
      </c>
      <c r="F14" s="56" t="s">
        <v>13</v>
      </c>
      <c r="G14" s="56" t="s">
        <v>14</v>
      </c>
      <c r="H14" s="56" t="s">
        <v>15</v>
      </c>
      <c r="I14" s="56" t="s">
        <v>117</v>
      </c>
      <c r="J14" s="51"/>
    </row>
    <row r="15" spans="2:13" ht="17.149999999999999" customHeight="1">
      <c r="B15" s="70" t="s">
        <v>16</v>
      </c>
      <c r="C15" s="167">
        <v>208015.53099999999</v>
      </c>
      <c r="D15" s="167">
        <v>104774.641</v>
      </c>
      <c r="E15" s="167">
        <v>18853.253000000001</v>
      </c>
      <c r="F15" s="167">
        <v>10198.111000000001</v>
      </c>
      <c r="G15" s="167">
        <v>15789.878000000001</v>
      </c>
      <c r="H15" s="167">
        <v>-150739.23800000001</v>
      </c>
      <c r="I15" s="71">
        <v>206892.17600000004</v>
      </c>
    </row>
    <row r="16" spans="2:13" ht="17.149999999999999" customHeight="1">
      <c r="B16" s="70" t="s">
        <v>4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100355.054</v>
      </c>
      <c r="I16" s="71">
        <v>100355.054</v>
      </c>
    </row>
    <row r="17" spans="2:9" ht="17.149999999999999" customHeight="1">
      <c r="B17" s="72" t="s">
        <v>7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40.999000000000002</v>
      </c>
      <c r="I17" s="73">
        <v>40.999000000000002</v>
      </c>
    </row>
    <row r="18" spans="2:9" ht="17.149999999999999" customHeight="1">
      <c r="B18" s="74" t="s">
        <v>17</v>
      </c>
      <c r="C18" s="75">
        <v>208015.53099999999</v>
      </c>
      <c r="D18" s="75">
        <v>104774.641</v>
      </c>
      <c r="E18" s="75">
        <v>18853.253000000001</v>
      </c>
      <c r="F18" s="75">
        <v>10198.111000000001</v>
      </c>
      <c r="G18" s="75">
        <v>15789.878000000001</v>
      </c>
      <c r="H18" s="75">
        <v>-50343.185000000005</v>
      </c>
      <c r="I18" s="75">
        <v>307288.22900000005</v>
      </c>
    </row>
    <row r="19" spans="2:9" ht="17.149999999999999" customHeight="1">
      <c r="B19" s="76" t="s">
        <v>8</v>
      </c>
      <c r="C19" s="77">
        <v>83008.73</v>
      </c>
      <c r="D19" s="77">
        <v>4168.0450000000001</v>
      </c>
      <c r="E19" s="77">
        <v>6296.51</v>
      </c>
      <c r="F19" s="77">
        <v>9887.9189999999999</v>
      </c>
      <c r="G19" s="77">
        <v>189.00700000000001</v>
      </c>
      <c r="H19" s="77">
        <v>7232.0280000000002</v>
      </c>
      <c r="I19" s="75">
        <v>110782.23899999999</v>
      </c>
    </row>
    <row r="20" spans="2:9" ht="17.149999999999999" customHeight="1">
      <c r="B20" s="74" t="s">
        <v>1</v>
      </c>
      <c r="C20" s="75">
        <v>291024.261</v>
      </c>
      <c r="D20" s="75">
        <v>108942.686</v>
      </c>
      <c r="E20" s="75">
        <v>25149.762999999999</v>
      </c>
      <c r="F20" s="75">
        <v>20086.03</v>
      </c>
      <c r="G20" s="75">
        <v>15978.885</v>
      </c>
      <c r="H20" s="75">
        <v>-43111.157000000007</v>
      </c>
      <c r="I20" s="75">
        <v>418070.46800000005</v>
      </c>
    </row>
    <row r="21" spans="2:9" ht="17.149999999999999" customHeight="1">
      <c r="B21" s="70" t="s">
        <v>33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-27588.753000000001</v>
      </c>
      <c r="I21" s="168">
        <v>-27588.753000000001</v>
      </c>
    </row>
    <row r="22" spans="2:9" ht="17.149999999999999" customHeight="1">
      <c r="B22" s="70" t="s">
        <v>9</v>
      </c>
      <c r="C22" s="167">
        <v>0</v>
      </c>
      <c r="D22" s="167">
        <v>-38923.358</v>
      </c>
      <c r="E22" s="167">
        <v>0</v>
      </c>
      <c r="F22" s="167">
        <v>0</v>
      </c>
      <c r="G22" s="167">
        <v>0</v>
      </c>
      <c r="H22" s="167">
        <v>154.529</v>
      </c>
      <c r="I22" s="168">
        <v>-38768.828999999998</v>
      </c>
    </row>
    <row r="23" spans="2:9" ht="17.149999999999999" customHeight="1">
      <c r="B23" s="70" t="s">
        <v>34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17892.972000000002</v>
      </c>
      <c r="I23" s="168">
        <v>17892.972000000002</v>
      </c>
    </row>
    <row r="24" spans="2:9" ht="17.149999999999999" customHeight="1">
      <c r="B24" s="169" t="s">
        <v>37</v>
      </c>
      <c r="C24" s="170">
        <v>291024.261</v>
      </c>
      <c r="D24" s="170">
        <v>70019.328000000009</v>
      </c>
      <c r="E24" s="170">
        <v>25149.762999999999</v>
      </c>
      <c r="F24" s="170">
        <v>20086.03</v>
      </c>
      <c r="G24" s="170">
        <v>15978.885</v>
      </c>
      <c r="H24" s="170">
        <v>-52652.409000000007</v>
      </c>
      <c r="I24" s="171">
        <v>369605.85800000007</v>
      </c>
    </row>
    <row r="25" spans="2:9" ht="12.75" customHeight="1">
      <c r="B25" s="62"/>
      <c r="C25" s="62"/>
      <c r="D25" s="62"/>
      <c r="E25" s="62"/>
      <c r="F25" s="62"/>
      <c r="G25" s="62"/>
      <c r="H25" s="62"/>
      <c r="I25" s="78"/>
    </row>
    <row r="26" spans="2:9" ht="17.149999999999999" customHeight="1">
      <c r="B26" s="56" t="str">
        <f>D4</f>
        <v>2T23</v>
      </c>
      <c r="C26" s="56" t="s">
        <v>10</v>
      </c>
      <c r="D26" s="56" t="s">
        <v>11</v>
      </c>
      <c r="E26" s="56" t="s">
        <v>12</v>
      </c>
      <c r="F26" s="56" t="s">
        <v>13</v>
      </c>
      <c r="G26" s="56" t="s">
        <v>14</v>
      </c>
      <c r="H26" s="56" t="s">
        <v>15</v>
      </c>
      <c r="I26" s="56" t="s">
        <v>117</v>
      </c>
    </row>
    <row r="27" spans="2:9" ht="17.149999999999999" customHeight="1">
      <c r="B27" s="70" t="s">
        <v>16</v>
      </c>
      <c r="C27" s="167">
        <v>213216.24799999999</v>
      </c>
      <c r="D27" s="167">
        <v>49138.139000000003</v>
      </c>
      <c r="E27" s="167">
        <v>41831.201999999997</v>
      </c>
      <c r="F27" s="167">
        <v>-2117.0239999999999</v>
      </c>
      <c r="G27" s="167">
        <v>15732.819</v>
      </c>
      <c r="H27" s="167">
        <v>-174760.06599999999</v>
      </c>
      <c r="I27" s="71">
        <v>143041.31800000003</v>
      </c>
    </row>
    <row r="28" spans="2:9" ht="17.149999999999999" customHeight="1">
      <c r="B28" s="70" t="s">
        <v>4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90917.866999999998</v>
      </c>
      <c r="I28" s="71">
        <v>90917.866999999998</v>
      </c>
    </row>
    <row r="29" spans="2:9" ht="17.149999999999999" customHeight="1">
      <c r="B29" s="72" t="s">
        <v>7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-10795.634</v>
      </c>
      <c r="I29" s="71">
        <v>-10795.634</v>
      </c>
    </row>
    <row r="30" spans="2:9" ht="17.149999999999999" customHeight="1">
      <c r="B30" s="74" t="s">
        <v>17</v>
      </c>
      <c r="C30" s="75">
        <v>213216.24799999999</v>
      </c>
      <c r="D30" s="75">
        <v>49138.139000000003</v>
      </c>
      <c r="E30" s="75">
        <v>41831.201999999997</v>
      </c>
      <c r="F30" s="75">
        <v>-2117.0239999999999</v>
      </c>
      <c r="G30" s="172">
        <v>15732.819</v>
      </c>
      <c r="H30" s="175">
        <v>-94637.832999999999</v>
      </c>
      <c r="I30" s="172">
        <v>223163.55100000004</v>
      </c>
    </row>
    <row r="31" spans="2:9" ht="17.149999999999999" customHeight="1">
      <c r="B31" s="76" t="s">
        <v>8</v>
      </c>
      <c r="C31" s="77">
        <v>76501.353000000003</v>
      </c>
      <c r="D31" s="77">
        <v>2271.1309999999999</v>
      </c>
      <c r="E31" s="77">
        <v>5870.732</v>
      </c>
      <c r="F31" s="77">
        <v>9418.5290000000005</v>
      </c>
      <c r="G31" s="174">
        <v>28.396000000000001</v>
      </c>
      <c r="H31" s="173">
        <v>6906.1610000000001</v>
      </c>
      <c r="I31" s="172">
        <v>100996.302</v>
      </c>
    </row>
    <row r="32" spans="2:9" ht="17.149999999999999" customHeight="1">
      <c r="B32" s="74" t="s">
        <v>1</v>
      </c>
      <c r="C32" s="75">
        <v>289717.60100000002</v>
      </c>
      <c r="D32" s="75">
        <v>51409.270000000004</v>
      </c>
      <c r="E32" s="75">
        <v>47701.933999999994</v>
      </c>
      <c r="F32" s="75">
        <v>7301.505000000001</v>
      </c>
      <c r="G32" s="172">
        <v>15761.215</v>
      </c>
      <c r="H32" s="175">
        <v>-87731.671999999991</v>
      </c>
      <c r="I32" s="172">
        <v>324159.853</v>
      </c>
    </row>
    <row r="33" spans="2:9" ht="17.149999999999999" customHeight="1">
      <c r="B33" s="70" t="s">
        <v>33</v>
      </c>
      <c r="C33" s="167">
        <v>0</v>
      </c>
      <c r="D33" s="167">
        <v>0</v>
      </c>
      <c r="E33" s="167">
        <v>0</v>
      </c>
      <c r="F33" s="167">
        <v>0</v>
      </c>
      <c r="G33" s="167">
        <v>0</v>
      </c>
      <c r="H33" s="167">
        <v>22731.402999999998</v>
      </c>
      <c r="I33" s="168">
        <v>22731.402999999998</v>
      </c>
    </row>
    <row r="34" spans="2:9" ht="17.149999999999999" customHeight="1">
      <c r="B34" s="70" t="s">
        <v>9</v>
      </c>
      <c r="C34" s="167">
        <v>0</v>
      </c>
      <c r="D34" s="167">
        <v>13119.450999999999</v>
      </c>
      <c r="E34" s="167">
        <v>0</v>
      </c>
      <c r="F34" s="167">
        <v>0</v>
      </c>
      <c r="G34" s="167">
        <v>0</v>
      </c>
      <c r="H34" s="167">
        <v>185.315</v>
      </c>
      <c r="I34" s="168">
        <v>13304.766</v>
      </c>
    </row>
    <row r="35" spans="2:9" ht="17.149999999999999" customHeight="1">
      <c r="B35" s="70" t="s">
        <v>34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19493.363000000001</v>
      </c>
      <c r="I35" s="168">
        <v>19493.363000000001</v>
      </c>
    </row>
    <row r="36" spans="2:9" ht="17.149999999999999" customHeight="1">
      <c r="B36" s="169" t="s">
        <v>37</v>
      </c>
      <c r="C36" s="170">
        <v>289717.60100000002</v>
      </c>
      <c r="D36" s="170">
        <v>64528.721000000005</v>
      </c>
      <c r="E36" s="170">
        <v>47701.933999999994</v>
      </c>
      <c r="F36" s="170">
        <v>7301.505000000001</v>
      </c>
      <c r="G36" s="170">
        <v>15761.215</v>
      </c>
      <c r="H36" s="170">
        <v>-45321.590999999986</v>
      </c>
      <c r="I36" s="171">
        <v>379689.38500000001</v>
      </c>
    </row>
    <row r="37" spans="2:9" ht="12.75" customHeight="1">
      <c r="B37" s="79"/>
      <c r="C37" s="80"/>
      <c r="D37" s="80"/>
      <c r="E37" s="80"/>
      <c r="F37" s="80"/>
      <c r="G37" s="80"/>
      <c r="H37" s="80"/>
      <c r="I37" s="80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  <ignoredErrors>
    <ignoredError sqref="E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showGridLines="0" zoomScale="85" zoomScaleNormal="85" workbookViewId="0">
      <selection activeCell="K14" sqref="K14"/>
    </sheetView>
  </sheetViews>
  <sheetFormatPr baseColWidth="10" defaultColWidth="10.81640625" defaultRowHeight="16.5"/>
  <cols>
    <col min="1" max="1" width="10.26953125" style="51" customWidth="1"/>
    <col min="2" max="2" width="49.08984375" style="51" customWidth="1"/>
    <col min="3" max="4" width="13.36328125" style="51" customWidth="1"/>
    <col min="5" max="5" width="12" style="51" customWidth="1"/>
    <col min="6" max="6" width="0.81640625" style="51" customWidth="1"/>
    <col min="7" max="8" width="13.36328125" style="51" customWidth="1"/>
    <col min="9" max="9" width="12" style="51" customWidth="1"/>
    <col min="10" max="10" width="5" style="51" customWidth="1"/>
    <col min="11" max="16384" width="10.81640625" style="51"/>
  </cols>
  <sheetData>
    <row r="1" spans="1:10" ht="8" customHeight="1"/>
    <row r="2" spans="1:10" s="81" customFormat="1" ht="20.149999999999999" customHeight="1">
      <c r="B2" s="82" t="s">
        <v>18</v>
      </c>
      <c r="E2" s="83"/>
      <c r="F2" s="84"/>
      <c r="G2" s="85"/>
    </row>
    <row r="3" spans="1:10" ht="12.5" customHeight="1"/>
    <row r="4" spans="1:10" ht="34.5" customHeight="1">
      <c r="B4" s="86" t="s">
        <v>145</v>
      </c>
      <c r="C4" s="344" t="s">
        <v>19</v>
      </c>
      <c r="D4" s="344"/>
      <c r="E4" s="344"/>
      <c r="F4" s="87"/>
      <c r="G4" s="344" t="s">
        <v>20</v>
      </c>
      <c r="H4" s="344"/>
      <c r="I4" s="344"/>
    </row>
    <row r="5" spans="1:10" ht="17.149999999999999" customHeight="1">
      <c r="B5" s="88" t="s">
        <v>118</v>
      </c>
      <c r="C5" s="176" t="s">
        <v>176</v>
      </c>
      <c r="D5" s="176" t="s">
        <v>177</v>
      </c>
      <c r="E5" s="176" t="s">
        <v>119</v>
      </c>
      <c r="F5" s="89"/>
      <c r="G5" s="176" t="s">
        <v>176</v>
      </c>
      <c r="H5" s="176" t="s">
        <v>177</v>
      </c>
      <c r="I5" s="176" t="s">
        <v>120</v>
      </c>
    </row>
    <row r="6" spans="1:10" s="91" customFormat="1" ht="17.149999999999999" customHeight="1">
      <c r="A6" s="51"/>
      <c r="B6" s="90" t="s">
        <v>121</v>
      </c>
      <c r="C6" s="63">
        <v>394469.87819543487</v>
      </c>
      <c r="D6" s="63">
        <v>357564.71983712871</v>
      </c>
      <c r="E6" s="64">
        <v>0.10321252716184226</v>
      </c>
      <c r="F6" s="63">
        <v>0</v>
      </c>
      <c r="G6" s="63">
        <v>387027.13713843137</v>
      </c>
      <c r="H6" s="63">
        <v>358866.45139116206</v>
      </c>
      <c r="I6" s="64">
        <v>7.8471213004456475E-2</v>
      </c>
      <c r="J6" s="51"/>
    </row>
    <row r="7" spans="1:10" s="91" customFormat="1" ht="17.149999999999999" customHeight="1">
      <c r="A7" s="51"/>
      <c r="B7" s="90" t="s">
        <v>122</v>
      </c>
      <c r="C7" s="63">
        <v>3396421.203492329</v>
      </c>
      <c r="D7" s="63">
        <v>3094849.3091132757</v>
      </c>
      <c r="E7" s="64">
        <v>9.7443159345764307E-2</v>
      </c>
      <c r="F7" s="63">
        <v>0</v>
      </c>
      <c r="G7" s="63">
        <v>3332338.5322025693</v>
      </c>
      <c r="H7" s="63">
        <v>3106116.256821333</v>
      </c>
      <c r="I7" s="64">
        <v>7.2831232534980028E-2</v>
      </c>
      <c r="J7" s="51"/>
    </row>
    <row r="8" spans="1:10" s="91" customFormat="1" ht="17.149999999999999" customHeight="1">
      <c r="A8" s="51"/>
      <c r="B8" s="90" t="s">
        <v>157</v>
      </c>
      <c r="C8" s="63">
        <v>171915.38431223613</v>
      </c>
      <c r="D8" s="63">
        <v>152169.59804959578</v>
      </c>
      <c r="E8" s="64">
        <v>0.12976170349220961</v>
      </c>
      <c r="F8" s="63">
        <v>0</v>
      </c>
      <c r="G8" s="63">
        <v>168671.73565899907</v>
      </c>
      <c r="H8" s="63">
        <v>152723.57878750516</v>
      </c>
      <c r="I8" s="64">
        <v>0.10442498138210654</v>
      </c>
      <c r="J8" s="51"/>
    </row>
    <row r="9" spans="1:10" ht="17.149999999999999" customHeight="1">
      <c r="B9" s="177" t="s">
        <v>123</v>
      </c>
      <c r="C9" s="178">
        <v>3962806.466</v>
      </c>
      <c r="D9" s="178">
        <v>3604583.6269999999</v>
      </c>
      <c r="E9" s="180">
        <v>9.9379810837719296E-2</v>
      </c>
      <c r="F9" s="179">
        <v>0</v>
      </c>
      <c r="G9" s="178">
        <v>3888037.4049999998</v>
      </c>
      <c r="H9" s="178">
        <v>3617706.287</v>
      </c>
      <c r="I9" s="180">
        <v>7.4724451504373901E-2</v>
      </c>
    </row>
    <row r="10" spans="1:10" ht="17.149999999999999" customHeight="1">
      <c r="B10" s="70" t="s">
        <v>124</v>
      </c>
      <c r="C10" s="63">
        <v>1194583.4679999999</v>
      </c>
      <c r="D10" s="63">
        <v>1059494.699</v>
      </c>
      <c r="E10" s="64">
        <v>0.12750301547285026</v>
      </c>
      <c r="F10" s="63">
        <v>0</v>
      </c>
      <c r="G10" s="63">
        <v>1161201.8029999998</v>
      </c>
      <c r="H10" s="63">
        <v>1096807.9569999999</v>
      </c>
      <c r="I10" s="64">
        <v>5.8710228704148548E-2</v>
      </c>
    </row>
    <row r="11" spans="1:10" ht="17.149999999999999" customHeight="1">
      <c r="B11" s="182" t="s">
        <v>21</v>
      </c>
      <c r="C11" s="183">
        <v>0.30144885405059796</v>
      </c>
      <c r="D11" s="183">
        <v>0.29392984284339924</v>
      </c>
      <c r="E11" s="172" t="s">
        <v>190</v>
      </c>
      <c r="F11" s="63">
        <v>0</v>
      </c>
      <c r="G11" s="183">
        <v>0.29866014187690149</v>
      </c>
      <c r="H11" s="183">
        <v>0.30317772367019136</v>
      </c>
      <c r="I11" s="172" t="s">
        <v>191</v>
      </c>
    </row>
    <row r="12" spans="1:10" ht="17.149999999999999" customHeight="1">
      <c r="B12" s="70" t="s">
        <v>112</v>
      </c>
      <c r="C12" s="167">
        <v>-947641.44400000002</v>
      </c>
      <c r="D12" s="167">
        <v>-831621.37399999995</v>
      </c>
      <c r="E12" s="64">
        <v>0.13951068794920141</v>
      </c>
      <c r="F12" s="63">
        <v>0</v>
      </c>
      <c r="G12" s="167">
        <v>-918169.69299999997</v>
      </c>
      <c r="H12" s="167">
        <v>-827975.57699999993</v>
      </c>
      <c r="I12" s="64">
        <v>0.108933304925249</v>
      </c>
    </row>
    <row r="13" spans="1:10" ht="17.149999999999999" customHeight="1">
      <c r="B13" s="181" t="s">
        <v>125</v>
      </c>
      <c r="C13" s="178">
        <v>306993.74599999981</v>
      </c>
      <c r="D13" s="178">
        <v>229389.14500000008</v>
      </c>
      <c r="E13" s="180">
        <v>0.33830982281223343</v>
      </c>
      <c r="F13" s="63">
        <v>0</v>
      </c>
      <c r="G13" s="178">
        <v>298658.56799999991</v>
      </c>
      <c r="H13" s="178">
        <v>265159.22400000005</v>
      </c>
      <c r="I13" s="180">
        <v>0.12633671005161728</v>
      </c>
    </row>
    <row r="14" spans="1:10" ht="17.149999999999999" customHeight="1">
      <c r="B14" s="184" t="s">
        <v>126</v>
      </c>
      <c r="C14" s="167">
        <v>-148445.571</v>
      </c>
      <c r="D14" s="167">
        <v>-120217.58700000001</v>
      </c>
      <c r="E14" s="64">
        <v>0.23480744127728981</v>
      </c>
      <c r="F14" s="63">
        <v>0</v>
      </c>
      <c r="G14" s="167">
        <v>-91725.393000000011</v>
      </c>
      <c r="H14" s="167">
        <v>-132913.54</v>
      </c>
      <c r="I14" s="64">
        <v>-0.30988676548679683</v>
      </c>
    </row>
    <row r="15" spans="1:10" ht="17.149999999999999" customHeight="1">
      <c r="B15" s="70" t="s">
        <v>127</v>
      </c>
      <c r="C15" s="167">
        <v>-48770.837</v>
      </c>
      <c r="D15" s="167">
        <v>-46473.972999999998</v>
      </c>
      <c r="E15" s="64">
        <v>4.9422587563150655E-2</v>
      </c>
      <c r="F15" s="63">
        <v>0</v>
      </c>
      <c r="G15" s="167">
        <v>-40.999000000001615</v>
      </c>
      <c r="H15" s="167">
        <v>10795.634</v>
      </c>
      <c r="I15" s="64" t="s">
        <v>154</v>
      </c>
    </row>
    <row r="16" spans="1:10" ht="17.149999999999999" customHeight="1">
      <c r="B16" s="185" t="s">
        <v>128</v>
      </c>
      <c r="C16" s="186">
        <v>109777.33799999981</v>
      </c>
      <c r="D16" s="186">
        <v>62697.585000000065</v>
      </c>
      <c r="E16" s="178">
        <v>0.75090217589720076</v>
      </c>
      <c r="F16" s="63">
        <v>0</v>
      </c>
      <c r="G16" s="186">
        <v>206892.17599999989</v>
      </c>
      <c r="H16" s="186">
        <v>143041.31800000003</v>
      </c>
      <c r="I16" s="180">
        <v>0.44638052062691314</v>
      </c>
    </row>
    <row r="17" spans="1:10" ht="17.149999999999999" customHeight="1">
      <c r="B17" s="70" t="s">
        <v>180</v>
      </c>
      <c r="C17" s="167">
        <v>82331.053329999821</v>
      </c>
      <c r="D17" s="167">
        <v>68282.327540000071</v>
      </c>
      <c r="E17" s="64">
        <v>0.20574468235239851</v>
      </c>
      <c r="F17" s="63">
        <v>0</v>
      </c>
      <c r="G17" s="167" t="s">
        <v>154</v>
      </c>
      <c r="H17" s="167" t="s">
        <v>154</v>
      </c>
      <c r="I17" s="63" t="s">
        <v>154</v>
      </c>
    </row>
    <row r="18" spans="1:10" ht="17.149999999999999" customHeight="1">
      <c r="B18" s="70" t="s">
        <v>181</v>
      </c>
      <c r="C18" s="167">
        <v>63348.556329999985</v>
      </c>
      <c r="D18" s="167">
        <v>54233.431539999998</v>
      </c>
      <c r="E18" s="64">
        <v>0.16807206424467358</v>
      </c>
      <c r="F18" s="63">
        <v>0</v>
      </c>
      <c r="G18" s="167" t="s">
        <v>154</v>
      </c>
      <c r="H18" s="167" t="s">
        <v>154</v>
      </c>
      <c r="I18" s="63" t="s">
        <v>154</v>
      </c>
    </row>
    <row r="19" spans="1:10" ht="17.149999999999999" customHeight="1">
      <c r="B19" s="187" t="s">
        <v>37</v>
      </c>
      <c r="C19" s="178">
        <v>386964.571</v>
      </c>
      <c r="D19" s="178">
        <v>348143.40700000001</v>
      </c>
      <c r="E19" s="180">
        <v>0.11150911727591617</v>
      </c>
      <c r="F19" s="63">
        <v>0</v>
      </c>
      <c r="G19" s="178">
        <v>369605.85800000001</v>
      </c>
      <c r="H19" s="178">
        <v>379689.38500000001</v>
      </c>
      <c r="I19" s="180">
        <v>-2.655730551961577E-2</v>
      </c>
    </row>
    <row r="20" spans="1:10" ht="17.149999999999999" customHeight="1">
      <c r="B20" s="187" t="s">
        <v>183</v>
      </c>
      <c r="C20" s="180">
        <v>9.7649121732305152E-2</v>
      </c>
      <c r="D20" s="180">
        <v>9.6583528924740356E-2</v>
      </c>
      <c r="E20" s="178" t="s">
        <v>192</v>
      </c>
      <c r="F20" s="63">
        <v>0</v>
      </c>
      <c r="G20" s="180">
        <v>9.5062320523122648E-2</v>
      </c>
      <c r="H20" s="180">
        <v>0.10495307105620762</v>
      </c>
      <c r="I20" s="178" t="s">
        <v>193</v>
      </c>
    </row>
    <row r="21" spans="1:10" ht="13" customHeight="1">
      <c r="C21" s="144"/>
      <c r="D21" s="144"/>
      <c r="E21" s="145"/>
      <c r="F21" s="145"/>
      <c r="G21" s="144"/>
      <c r="H21" s="144"/>
      <c r="I21" s="145"/>
    </row>
    <row r="22" spans="1:10" s="92" customFormat="1" ht="14.5" customHeight="1">
      <c r="A22" s="51"/>
      <c r="B22" s="51" t="s">
        <v>158</v>
      </c>
      <c r="C22" s="51"/>
      <c r="D22" s="51"/>
      <c r="E22" s="51"/>
      <c r="F22" s="51"/>
      <c r="G22" s="51"/>
      <c r="H22" s="51"/>
      <c r="I22" s="51"/>
      <c r="J22" s="51"/>
    </row>
    <row r="23" spans="1:10">
      <c r="B23" s="51" t="s">
        <v>152</v>
      </c>
    </row>
    <row r="25" spans="1:10" ht="24">
      <c r="B25" s="86" t="s">
        <v>182</v>
      </c>
      <c r="C25" s="344" t="s">
        <v>19</v>
      </c>
      <c r="D25" s="344"/>
      <c r="E25" s="344"/>
      <c r="F25"/>
      <c r="G25" s="344" t="s">
        <v>20</v>
      </c>
      <c r="H25" s="344"/>
      <c r="I25" s="344"/>
    </row>
    <row r="26" spans="1:10">
      <c r="B26" s="88" t="s">
        <v>118</v>
      </c>
      <c r="C26" s="176" t="s">
        <v>178</v>
      </c>
      <c r="D26" s="176" t="s">
        <v>179</v>
      </c>
      <c r="E26" s="176" t="s">
        <v>119</v>
      </c>
      <c r="F26" s="89"/>
      <c r="G26" s="176" t="s">
        <v>178</v>
      </c>
      <c r="H26" s="176" t="s">
        <v>179</v>
      </c>
      <c r="I26" s="176" t="s">
        <v>120</v>
      </c>
    </row>
    <row r="27" spans="1:10">
      <c r="B27" s="90" t="s">
        <v>121</v>
      </c>
      <c r="C27" s="63">
        <v>738167.25783099048</v>
      </c>
      <c r="D27" s="63">
        <v>663507.58622635843</v>
      </c>
      <c r="E27" s="64">
        <v>0.1125227098445889</v>
      </c>
      <c r="F27" s="63">
        <v>0</v>
      </c>
      <c r="G27" s="63">
        <v>724422.47328939545</v>
      </c>
      <c r="H27" s="63">
        <v>667331.05368149839</v>
      </c>
      <c r="I27" s="64">
        <v>8.555187008447751E-2</v>
      </c>
    </row>
    <row r="28" spans="1:10">
      <c r="B28" s="90" t="s">
        <v>122</v>
      </c>
      <c r="C28" s="63">
        <v>6872703.4279311225</v>
      </c>
      <c r="D28" s="63">
        <v>6179049.5756504005</v>
      </c>
      <c r="E28" s="64">
        <v>0.11225898801883449</v>
      </c>
      <c r="F28" s="63">
        <v>0</v>
      </c>
      <c r="G28" s="63">
        <v>6744732.6640790859</v>
      </c>
      <c r="H28" s="63">
        <v>6214656.3952959199</v>
      </c>
      <c r="I28" s="64">
        <v>8.5294541655496658E-2</v>
      </c>
    </row>
    <row r="29" spans="1:10">
      <c r="B29" s="90" t="s">
        <v>157</v>
      </c>
      <c r="C29" s="63">
        <v>290005.76323788677</v>
      </c>
      <c r="D29" s="63">
        <v>265210.22212324105</v>
      </c>
      <c r="E29" s="64">
        <v>9.3493911796218132E-2</v>
      </c>
      <c r="F29" s="63">
        <v>0</v>
      </c>
      <c r="G29" s="63">
        <v>284605.81263151858</v>
      </c>
      <c r="H29" s="63">
        <v>266738.49802258052</v>
      </c>
      <c r="I29" s="64">
        <v>6.6984386361152559E-2</v>
      </c>
    </row>
    <row r="30" spans="1:10">
      <c r="B30" s="177" t="s">
        <v>123</v>
      </c>
      <c r="C30" s="178">
        <v>7900876.449</v>
      </c>
      <c r="D30" s="178">
        <v>7107767.3839999996</v>
      </c>
      <c r="E30" s="180">
        <v>0.11158343009161142</v>
      </c>
      <c r="F30" s="179">
        <v>0</v>
      </c>
      <c r="G30" s="178">
        <v>7753760.9500000002</v>
      </c>
      <c r="H30" s="178">
        <v>7148725.9469999988</v>
      </c>
      <c r="I30" s="180">
        <v>8.4635361249777219E-2</v>
      </c>
    </row>
    <row r="31" spans="1:10">
      <c r="B31" s="70" t="s">
        <v>124</v>
      </c>
      <c r="C31" s="63">
        <v>2347138.0190000003</v>
      </c>
      <c r="D31" s="63">
        <v>2075185.466</v>
      </c>
      <c r="E31" s="64">
        <v>0.13104975794004536</v>
      </c>
      <c r="F31" s="63">
        <v>0</v>
      </c>
      <c r="G31" s="63">
        <v>2373726.6960000005</v>
      </c>
      <c r="H31" s="63">
        <v>2152172.6769999992</v>
      </c>
      <c r="I31" s="64">
        <v>0.10294435077989861</v>
      </c>
    </row>
    <row r="32" spans="1:10">
      <c r="B32" s="182" t="s">
        <v>21</v>
      </c>
      <c r="C32" s="183">
        <v>0.29707312019757925</v>
      </c>
      <c r="D32" s="183">
        <v>0.29196023925478543</v>
      </c>
      <c r="E32" s="172" t="s">
        <v>194</v>
      </c>
      <c r="F32" s="63">
        <v>0</v>
      </c>
      <c r="G32" s="183">
        <v>0.30613875141456359</v>
      </c>
      <c r="H32" s="183">
        <v>0.30105681669097556</v>
      </c>
      <c r="I32" s="172" t="s">
        <v>194</v>
      </c>
    </row>
    <row r="33" spans="2:9">
      <c r="B33" s="70" t="s">
        <v>112</v>
      </c>
      <c r="C33" s="167">
        <v>-1864322.2</v>
      </c>
      <c r="D33" s="167">
        <v>-1619918.5490000001</v>
      </c>
      <c r="E33" s="64">
        <v>0.15087403693900159</v>
      </c>
      <c r="F33" s="63">
        <v>0</v>
      </c>
      <c r="G33" s="167">
        <v>-1806769.287</v>
      </c>
      <c r="H33" s="167">
        <v>-1615172.4890000001</v>
      </c>
      <c r="I33" s="64">
        <v>0.11862311877205323</v>
      </c>
    </row>
    <row r="34" spans="2:9">
      <c r="B34" s="181" t="s">
        <v>125</v>
      </c>
      <c r="C34" s="178">
        <v>553350.72200000042</v>
      </c>
      <c r="D34" s="178">
        <v>471538.25199999986</v>
      </c>
      <c r="E34" s="180">
        <v>0.17350123696857711</v>
      </c>
      <c r="F34" s="63">
        <v>0</v>
      </c>
      <c r="G34" s="178">
        <v>622192.06700000039</v>
      </c>
      <c r="H34" s="178">
        <v>545196.4319999991</v>
      </c>
      <c r="I34" s="180">
        <v>0.14122549319985533</v>
      </c>
    </row>
    <row r="35" spans="2:9">
      <c r="B35" s="184" t="s">
        <v>126</v>
      </c>
      <c r="C35" s="167">
        <v>-283763.53600000002</v>
      </c>
      <c r="D35" s="167">
        <v>-209729.217</v>
      </c>
      <c r="E35" s="64">
        <v>0.35299954893742824</v>
      </c>
      <c r="F35" s="63">
        <v>0</v>
      </c>
      <c r="G35" s="167">
        <v>-253213.90600000002</v>
      </c>
      <c r="H35" s="167">
        <v>-236576.49700000003</v>
      </c>
      <c r="I35" s="64">
        <v>7.0325705262260119E-2</v>
      </c>
    </row>
    <row r="36" spans="2:9">
      <c r="B36" s="70" t="s">
        <v>127</v>
      </c>
      <c r="C36" s="167">
        <v>-160411.011</v>
      </c>
      <c r="D36" s="167">
        <v>-123230.86599999999</v>
      </c>
      <c r="E36" s="64">
        <v>0.30171130177726746</v>
      </c>
      <c r="F36" s="63">
        <v>0</v>
      </c>
      <c r="G36" s="167">
        <v>8159.7840000000069</v>
      </c>
      <c r="H36" s="167">
        <v>-9561.8269999999939</v>
      </c>
      <c r="I36" s="64" t="s">
        <v>154</v>
      </c>
    </row>
    <row r="37" spans="2:9">
      <c r="B37" s="185" t="s">
        <v>128</v>
      </c>
      <c r="C37" s="186">
        <v>109176.1750000004</v>
      </c>
      <c r="D37" s="186">
        <v>138578.16899999988</v>
      </c>
      <c r="E37" s="180">
        <v>-0.21216901776209429</v>
      </c>
      <c r="F37" s="63">
        <v>0</v>
      </c>
      <c r="G37" s="186">
        <v>377137.94500000036</v>
      </c>
      <c r="H37" s="186">
        <v>299058.10799999908</v>
      </c>
      <c r="I37" s="180">
        <v>0.26108583887650871</v>
      </c>
    </row>
    <row r="38" spans="2:9">
      <c r="B38" s="70" t="s">
        <v>180</v>
      </c>
      <c r="C38" s="167">
        <v>69589.902970000403</v>
      </c>
      <c r="D38" s="167">
        <v>141809.53338999988</v>
      </c>
      <c r="E38" s="64">
        <v>-0.50927204041623519</v>
      </c>
      <c r="F38" s="63">
        <v>0</v>
      </c>
      <c r="G38" s="167" t="s">
        <v>154</v>
      </c>
      <c r="H38" s="167" t="s">
        <v>154</v>
      </c>
      <c r="I38" s="63" t="s">
        <v>154</v>
      </c>
    </row>
    <row r="39" spans="2:9">
      <c r="B39" s="70" t="s">
        <v>181</v>
      </c>
      <c r="C39" s="167">
        <v>28588.08797</v>
      </c>
      <c r="D39" s="167">
        <v>112247.27939</v>
      </c>
      <c r="E39" s="64">
        <v>-0.74531152892649188</v>
      </c>
      <c r="F39" s="63">
        <v>0</v>
      </c>
      <c r="G39" s="167" t="s">
        <v>154</v>
      </c>
      <c r="H39" s="167" t="s">
        <v>154</v>
      </c>
      <c r="I39" s="63" t="s">
        <v>154</v>
      </c>
    </row>
    <row r="40" spans="2:9">
      <c r="B40" s="187" t="s">
        <v>37</v>
      </c>
      <c r="C40" s="178">
        <v>727621.08600000001</v>
      </c>
      <c r="D40" s="178">
        <v>688313.16299999994</v>
      </c>
      <c r="E40" s="180">
        <v>5.7107614837230702E-2</v>
      </c>
      <c r="F40" s="63">
        <v>0</v>
      </c>
      <c r="G40" s="178">
        <v>778853.96299999999</v>
      </c>
      <c r="H40" s="178">
        <v>751107.91899999999</v>
      </c>
      <c r="I40" s="180">
        <v>3.6940156398484136E-2</v>
      </c>
    </row>
    <row r="41" spans="2:9">
      <c r="B41" s="187" t="s">
        <v>183</v>
      </c>
      <c r="C41" s="180">
        <v>9.209371779153612E-2</v>
      </c>
      <c r="D41" s="180">
        <v>9.6839573640160645E-2</v>
      </c>
      <c r="E41" s="178" t="s">
        <v>195</v>
      </c>
      <c r="F41" s="63">
        <v>0</v>
      </c>
      <c r="G41" s="180">
        <v>0.10044853949230921</v>
      </c>
      <c r="H41" s="180">
        <v>0.10506878072661416</v>
      </c>
      <c r="I41" s="178" t="s">
        <v>196</v>
      </c>
    </row>
  </sheetData>
  <mergeCells count="4">
    <mergeCell ref="C4:E4"/>
    <mergeCell ref="G4:I4"/>
    <mergeCell ref="C25:E25"/>
    <mergeCell ref="G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zoomScale="85" zoomScaleNormal="85" workbookViewId="0">
      <selection activeCell="H3" sqref="H3"/>
    </sheetView>
  </sheetViews>
  <sheetFormatPr baseColWidth="10" defaultColWidth="11.453125" defaultRowHeight="16.5"/>
  <cols>
    <col min="1" max="1" width="4.6328125" style="207" customWidth="1"/>
    <col min="2" max="2" width="47.54296875" style="236" customWidth="1"/>
    <col min="3" max="4" width="13.6328125" style="207" bestFit="1" customWidth="1"/>
    <col min="5" max="5" width="10.6328125" style="207" customWidth="1"/>
    <col min="6" max="6" width="0.81640625" style="207" customWidth="1"/>
    <col min="7" max="7" width="12.7265625" style="207" customWidth="1"/>
    <col min="8" max="8" width="13.90625" style="207" customWidth="1"/>
    <col min="9" max="9" width="12.7265625" style="207" customWidth="1"/>
    <col min="10" max="10" width="14" style="207" customWidth="1"/>
    <col min="11" max="11" width="0.81640625" style="207" customWidth="1"/>
    <col min="12" max="13" width="13.6328125" style="207" bestFit="1" customWidth="1"/>
    <col min="14" max="14" width="12.54296875" style="207" bestFit="1" customWidth="1"/>
    <col min="15" max="16384" width="11.453125" style="207"/>
  </cols>
  <sheetData>
    <row r="2" spans="1:15">
      <c r="A2" s="204"/>
      <c r="B2" s="205" t="s">
        <v>22</v>
      </c>
      <c r="C2" s="206"/>
      <c r="D2" s="206"/>
      <c r="E2" s="206"/>
      <c r="F2" s="206"/>
      <c r="G2" s="206"/>
    </row>
    <row r="3" spans="1:15" s="210" customFormat="1">
      <c r="A3" s="208"/>
      <c r="B3" s="345"/>
      <c r="C3" s="345"/>
      <c r="D3" s="345"/>
      <c r="E3" s="345"/>
      <c r="F3" s="345"/>
      <c r="G3" s="345"/>
      <c r="H3" s="209"/>
      <c r="I3" s="209"/>
      <c r="J3" s="209"/>
      <c r="K3" s="209"/>
      <c r="L3" s="209"/>
      <c r="M3" s="209"/>
    </row>
    <row r="4" spans="1:15" ht="11.25" customHeight="1">
      <c r="A4" s="211"/>
      <c r="B4" s="212"/>
      <c r="C4" s="212"/>
      <c r="D4" s="212"/>
      <c r="E4" s="212"/>
      <c r="F4" s="212"/>
      <c r="G4" s="212"/>
      <c r="H4" s="213"/>
      <c r="I4" s="212"/>
      <c r="J4" s="213"/>
      <c r="K4" s="213"/>
      <c r="L4" s="213"/>
      <c r="M4" s="213"/>
    </row>
    <row r="5" spans="1:15" ht="24.75" customHeight="1">
      <c r="A5" s="188"/>
      <c r="B5" s="207"/>
      <c r="C5" s="351" t="s">
        <v>19</v>
      </c>
      <c r="D5" s="351"/>
      <c r="E5" s="351"/>
      <c r="F5" s="189"/>
      <c r="G5" s="346" t="s">
        <v>184</v>
      </c>
      <c r="H5" s="346"/>
      <c r="I5" s="346" t="s">
        <v>185</v>
      </c>
      <c r="J5" s="346"/>
      <c r="K5" s="189"/>
      <c r="L5" s="347" t="s">
        <v>113</v>
      </c>
      <c r="M5" s="347"/>
      <c r="N5" s="347"/>
    </row>
    <row r="6" spans="1:15" ht="32.25" customHeight="1">
      <c r="A6" s="188"/>
      <c r="B6" s="214" t="s">
        <v>130</v>
      </c>
      <c r="C6" s="176" t="s">
        <v>176</v>
      </c>
      <c r="D6" s="176" t="s">
        <v>177</v>
      </c>
      <c r="E6" s="176" t="s">
        <v>23</v>
      </c>
      <c r="F6" s="89"/>
      <c r="G6" s="176" t="s">
        <v>169</v>
      </c>
      <c r="H6" s="176" t="s">
        <v>170</v>
      </c>
      <c r="I6" s="176" t="s">
        <v>169</v>
      </c>
      <c r="J6" s="176" t="s">
        <v>170</v>
      </c>
      <c r="K6" s="89"/>
      <c r="L6" s="176" t="s">
        <v>176</v>
      </c>
      <c r="M6" s="176" t="s">
        <v>177</v>
      </c>
      <c r="N6" s="176" t="s">
        <v>23</v>
      </c>
    </row>
    <row r="7" spans="1:15" s="216" customFormat="1" ht="17.149999999999999" customHeight="1">
      <c r="A7" s="215"/>
      <c r="B7" s="191" t="s">
        <v>24</v>
      </c>
      <c r="C7" s="167">
        <v>3962806.466</v>
      </c>
      <c r="D7" s="167">
        <v>3604583.6269999999</v>
      </c>
      <c r="E7" s="64">
        <v>9.9379810837719296E-2</v>
      </c>
      <c r="F7" s="63">
        <v>0</v>
      </c>
      <c r="G7" s="167">
        <v>147087.64799999999</v>
      </c>
      <c r="H7" s="167">
        <v>-72318.587</v>
      </c>
      <c r="I7" s="167">
        <v>174292.34400000001</v>
      </c>
      <c r="J7" s="167">
        <v>-187415.00399999999</v>
      </c>
      <c r="K7" s="63">
        <v>0</v>
      </c>
      <c r="L7" s="167">
        <v>3888037.4049999998</v>
      </c>
      <c r="M7" s="167">
        <v>3617706.287</v>
      </c>
      <c r="N7" s="64">
        <v>7.4724451504373901E-2</v>
      </c>
    </row>
    <row r="8" spans="1:15" s="216" customFormat="1" ht="17.149999999999999" customHeight="1">
      <c r="A8" s="217"/>
      <c r="B8" s="191" t="s">
        <v>25</v>
      </c>
      <c r="C8" s="167">
        <v>-2768222.9980000001</v>
      </c>
      <c r="D8" s="167">
        <v>-2545088.9279999998</v>
      </c>
      <c r="E8" s="64">
        <v>8.7672406077906828E-2</v>
      </c>
      <c r="F8" s="63">
        <v>0</v>
      </c>
      <c r="G8" s="167">
        <v>-91292.71</v>
      </c>
      <c r="H8" s="167">
        <v>49905.313999999998</v>
      </c>
      <c r="I8" s="167">
        <v>-147131.55900000001</v>
      </c>
      <c r="J8" s="167">
        <v>122940.961</v>
      </c>
      <c r="K8" s="63">
        <v>0</v>
      </c>
      <c r="L8" s="167">
        <v>-2726835.602</v>
      </c>
      <c r="M8" s="167">
        <v>-2520898.33</v>
      </c>
      <c r="N8" s="64">
        <v>8.169201809896065E-2</v>
      </c>
    </row>
    <row r="9" spans="1:15" s="216" customFormat="1" ht="17.149999999999999" customHeight="1">
      <c r="A9" s="218"/>
      <c r="B9" s="196" t="s">
        <v>26</v>
      </c>
      <c r="C9" s="198">
        <v>1194583.4679999999</v>
      </c>
      <c r="D9" s="198">
        <v>1059494.699</v>
      </c>
      <c r="E9" s="197">
        <v>0.12750301547285026</v>
      </c>
      <c r="F9" s="194">
        <v>0</v>
      </c>
      <c r="G9" s="175">
        <v>55794.93799999998</v>
      </c>
      <c r="H9" s="175">
        <v>-22413.273000000001</v>
      </c>
      <c r="I9" s="175">
        <v>27160.785000000003</v>
      </c>
      <c r="J9" s="175">
        <v>-64474.042999999991</v>
      </c>
      <c r="K9" s="194">
        <v>0</v>
      </c>
      <c r="L9" s="198">
        <v>1161201.8029999998</v>
      </c>
      <c r="M9" s="198">
        <v>1096807.9569999999</v>
      </c>
      <c r="N9" s="197">
        <v>5.8710228704148548E-2</v>
      </c>
    </row>
    <row r="10" spans="1:15" s="216" customFormat="1" ht="17.149999999999999" customHeight="1">
      <c r="A10" s="219"/>
      <c r="B10" s="196" t="s">
        <v>21</v>
      </c>
      <c r="C10" s="197">
        <v>0.30144885405059796</v>
      </c>
      <c r="D10" s="197">
        <v>0.29392984284339924</v>
      </c>
      <c r="E10" s="197" t="s">
        <v>190</v>
      </c>
      <c r="F10" s="195">
        <v>0</v>
      </c>
      <c r="G10" s="197">
        <v>0.37933122705177791</v>
      </c>
      <c r="H10" s="197">
        <v>0.30992410014869348</v>
      </c>
      <c r="I10" s="197">
        <v>0.15583464182454279</v>
      </c>
      <c r="J10" s="197">
        <v>0.34401750993212898</v>
      </c>
      <c r="K10" s="195">
        <v>0</v>
      </c>
      <c r="L10" s="197">
        <v>0.29866014187690149</v>
      </c>
      <c r="M10" s="197">
        <v>0.30317772367019136</v>
      </c>
      <c r="N10" s="197" t="s">
        <v>191</v>
      </c>
    </row>
    <row r="11" spans="1:15" s="216" customFormat="1" ht="17.149999999999999" customHeight="1">
      <c r="A11" s="217"/>
      <c r="B11" s="191" t="s">
        <v>27</v>
      </c>
      <c r="C11" s="167">
        <v>-947641.44400000002</v>
      </c>
      <c r="D11" s="167">
        <v>-831621.37399999995</v>
      </c>
      <c r="E11" s="64">
        <v>0.13951068794920141</v>
      </c>
      <c r="F11" s="63">
        <v>0</v>
      </c>
      <c r="G11" s="167">
        <v>-49414.184000000001</v>
      </c>
      <c r="H11" s="167">
        <v>19942.433000000001</v>
      </c>
      <c r="I11" s="167">
        <v>-52407.108999999997</v>
      </c>
      <c r="J11" s="167">
        <v>48761.311999999998</v>
      </c>
      <c r="K11" s="63">
        <v>0</v>
      </c>
      <c r="L11" s="167">
        <v>-918169.69299999997</v>
      </c>
      <c r="M11" s="167">
        <v>-827975.57699999993</v>
      </c>
      <c r="N11" s="64">
        <v>0.108933304925249</v>
      </c>
      <c r="O11" s="220"/>
    </row>
    <row r="12" spans="1:15" s="216" customFormat="1" ht="17.149999999999999" customHeight="1">
      <c r="A12" s="217"/>
      <c r="B12" s="191" t="s">
        <v>28</v>
      </c>
      <c r="C12" s="167">
        <v>47702.567999999999</v>
      </c>
      <c r="D12" s="167">
        <v>-2875.183</v>
      </c>
      <c r="E12" s="64" t="s">
        <v>154</v>
      </c>
      <c r="F12" s="63">
        <v>0</v>
      </c>
      <c r="G12" s="167">
        <v>57.326000000000001</v>
      </c>
      <c r="H12" s="167">
        <v>485.98899999999998</v>
      </c>
      <c r="I12" s="167">
        <v>73.183000000000007</v>
      </c>
      <c r="J12" s="167">
        <v>2983.0050000000001</v>
      </c>
      <c r="K12" s="63">
        <v>0</v>
      </c>
      <c r="L12" s="167">
        <v>47159.252999999997</v>
      </c>
      <c r="M12" s="167">
        <v>-5931.3710000000001</v>
      </c>
      <c r="N12" s="64" t="s">
        <v>154</v>
      </c>
    </row>
    <row r="13" spans="1:15" s="216" customFormat="1" ht="17.149999999999999" customHeight="1">
      <c r="A13" s="217"/>
      <c r="B13" s="191" t="s">
        <v>29</v>
      </c>
      <c r="C13" s="167">
        <v>12349.154</v>
      </c>
      <c r="D13" s="167">
        <v>4391.0029999999997</v>
      </c>
      <c r="E13" s="64">
        <v>1.812376580020556</v>
      </c>
      <c r="F13" s="63">
        <v>0</v>
      </c>
      <c r="G13" s="167">
        <v>3996.069</v>
      </c>
      <c r="H13" s="167">
        <v>-114.12</v>
      </c>
      <c r="I13" s="167">
        <v>2365.7339999999999</v>
      </c>
      <c r="J13" s="167">
        <v>-232.946</v>
      </c>
      <c r="K13" s="63">
        <v>0</v>
      </c>
      <c r="L13" s="167">
        <v>8467.2050000000017</v>
      </c>
      <c r="M13" s="167">
        <v>2258.2149999999997</v>
      </c>
      <c r="N13" s="64">
        <v>2.7495123360707474</v>
      </c>
    </row>
    <row r="14" spans="1:15" s="216" customFormat="1" ht="17.149999999999999" customHeight="1">
      <c r="A14" s="217"/>
      <c r="B14" s="196" t="s">
        <v>30</v>
      </c>
      <c r="C14" s="175">
        <v>306993.74599999981</v>
      </c>
      <c r="D14" s="175">
        <v>229389.14500000008</v>
      </c>
      <c r="E14" s="197">
        <v>0.33830982281223343</v>
      </c>
      <c r="F14" s="194">
        <v>0</v>
      </c>
      <c r="G14" s="175">
        <v>10434.148999999979</v>
      </c>
      <c r="H14" s="175">
        <v>-2098.971</v>
      </c>
      <c r="I14" s="175">
        <v>-22807.406999999992</v>
      </c>
      <c r="J14" s="175">
        <v>-12962.671999999991</v>
      </c>
      <c r="K14" s="168">
        <v>0</v>
      </c>
      <c r="L14" s="175">
        <v>298658.56799999991</v>
      </c>
      <c r="M14" s="175">
        <v>265159.22400000005</v>
      </c>
      <c r="N14" s="197">
        <v>0.12633671005161728</v>
      </c>
      <c r="O14" s="207"/>
    </row>
    <row r="15" spans="1:15" s="216" customFormat="1" ht="33">
      <c r="A15" s="217"/>
      <c r="B15" s="191" t="s">
        <v>31</v>
      </c>
      <c r="C15" s="167">
        <v>-1066.1199999999999</v>
      </c>
      <c r="D15" s="167">
        <v>229.09299999999999</v>
      </c>
      <c r="E15" s="64" t="s">
        <v>154</v>
      </c>
      <c r="F15" s="63">
        <v>0</v>
      </c>
      <c r="G15" s="167">
        <v>0</v>
      </c>
      <c r="H15" s="167">
        <v>0</v>
      </c>
      <c r="I15" s="167">
        <v>0</v>
      </c>
      <c r="J15" s="167">
        <v>0</v>
      </c>
      <c r="K15" s="63">
        <v>0</v>
      </c>
      <c r="L15" s="167">
        <v>-1066.1199999999999</v>
      </c>
      <c r="M15" s="167">
        <v>229.09299999999999</v>
      </c>
      <c r="N15" s="64" t="s">
        <v>154</v>
      </c>
    </row>
    <row r="16" spans="1:15" s="216" customFormat="1" ht="17.149999999999999" customHeight="1">
      <c r="A16" s="217"/>
      <c r="B16" s="191" t="s">
        <v>32</v>
      </c>
      <c r="C16" s="167">
        <v>-91445.365000000005</v>
      </c>
      <c r="D16" s="167">
        <v>-78938.626000000004</v>
      </c>
      <c r="E16" s="64">
        <v>0.15843623880658875</v>
      </c>
      <c r="F16" s="63">
        <v>0</v>
      </c>
      <c r="G16" s="167">
        <v>6173.1220000000003</v>
      </c>
      <c r="H16" s="167">
        <v>2736.567</v>
      </c>
      <c r="I16" s="167">
        <v>11216.673000000001</v>
      </c>
      <c r="J16" s="167">
        <v>762.56799999999998</v>
      </c>
      <c r="K16" s="63">
        <v>0</v>
      </c>
      <c r="L16" s="167">
        <v>-100355.054</v>
      </c>
      <c r="M16" s="167">
        <v>-90917.866999999998</v>
      </c>
      <c r="N16" s="64">
        <v>0.10379903655240841</v>
      </c>
    </row>
    <row r="17" spans="1:15" s="216" customFormat="1" ht="17.149999999999999" customHeight="1">
      <c r="A17" s="217"/>
      <c r="B17" s="191" t="s">
        <v>33</v>
      </c>
      <c r="C17" s="167">
        <v>26512.718000000001</v>
      </c>
      <c r="D17" s="167">
        <v>-22942.353999999999</v>
      </c>
      <c r="E17" s="64" t="s">
        <v>154</v>
      </c>
      <c r="F17" s="63">
        <v>0</v>
      </c>
      <c r="G17" s="167">
        <v>-1659.048</v>
      </c>
      <c r="H17" s="167">
        <v>583.01300000000003</v>
      </c>
      <c r="I17" s="167">
        <v>-325.06599999999997</v>
      </c>
      <c r="J17" s="167">
        <v>114.11499999999999</v>
      </c>
      <c r="K17" s="63">
        <v>0</v>
      </c>
      <c r="L17" s="167">
        <v>27588.753000000001</v>
      </c>
      <c r="M17" s="167">
        <v>-22731.403000000002</v>
      </c>
      <c r="N17" s="64" t="s">
        <v>154</v>
      </c>
    </row>
    <row r="18" spans="1:15" s="216" customFormat="1" ht="17.149999999999999" customHeight="1">
      <c r="A18" s="217"/>
      <c r="B18" s="191" t="s">
        <v>34</v>
      </c>
      <c r="C18" s="167">
        <v>-82446.804000000004</v>
      </c>
      <c r="D18" s="167">
        <v>-18565.7</v>
      </c>
      <c r="E18" s="64">
        <v>3.4408131123523491</v>
      </c>
      <c r="F18" s="63">
        <v>0</v>
      </c>
      <c r="G18" s="167">
        <v>-59094.250999999997</v>
      </c>
      <c r="H18" s="167">
        <v>-5459.5810000000001</v>
      </c>
      <c r="I18" s="167">
        <v>2571.886</v>
      </c>
      <c r="J18" s="167">
        <v>-1644.223</v>
      </c>
      <c r="K18" s="63">
        <v>0</v>
      </c>
      <c r="L18" s="167">
        <v>-17892.972000000009</v>
      </c>
      <c r="M18" s="167">
        <v>-19493.362999999998</v>
      </c>
      <c r="N18" s="64">
        <v>-8.2099276558897927E-2</v>
      </c>
    </row>
    <row r="19" spans="1:15" s="216" customFormat="1" ht="17.149999999999999" customHeight="1">
      <c r="A19" s="217"/>
      <c r="B19" s="196" t="s">
        <v>35</v>
      </c>
      <c r="C19" s="175">
        <v>-148445.571</v>
      </c>
      <c r="D19" s="175">
        <v>-120217.58700000001</v>
      </c>
      <c r="E19" s="197">
        <v>0.23480744127728981</v>
      </c>
      <c r="F19" s="194">
        <v>0</v>
      </c>
      <c r="G19" s="175">
        <v>-54580.176999999996</v>
      </c>
      <c r="H19" s="175">
        <v>-2140.0010000000002</v>
      </c>
      <c r="I19" s="175">
        <v>13463.493</v>
      </c>
      <c r="J19" s="175">
        <v>-767.54</v>
      </c>
      <c r="K19" s="168">
        <v>0</v>
      </c>
      <c r="L19" s="175">
        <v>-91725.393000000011</v>
      </c>
      <c r="M19" s="175">
        <v>-132913.54</v>
      </c>
      <c r="N19" s="197">
        <v>-0.30988676548679683</v>
      </c>
      <c r="O19" s="207"/>
    </row>
    <row r="20" spans="1:15" s="216" customFormat="1" ht="17.149999999999999" customHeight="1">
      <c r="A20" s="217"/>
      <c r="B20" s="196" t="s">
        <v>36</v>
      </c>
      <c r="C20" s="175">
        <v>158548.17499999981</v>
      </c>
      <c r="D20" s="175">
        <v>109171.55800000006</v>
      </c>
      <c r="E20" s="197">
        <v>0.45228462343644238</v>
      </c>
      <c r="F20" s="194">
        <v>0</v>
      </c>
      <c r="G20" s="175">
        <v>-44146.02800000002</v>
      </c>
      <c r="H20" s="175">
        <v>-4238.9719999999998</v>
      </c>
      <c r="I20" s="175">
        <v>-9343.9139999999916</v>
      </c>
      <c r="J20" s="175">
        <v>-13730.211999999992</v>
      </c>
      <c r="K20" s="168">
        <v>0</v>
      </c>
      <c r="L20" s="175">
        <v>206933.1749999999</v>
      </c>
      <c r="M20" s="175">
        <v>132245.68400000004</v>
      </c>
      <c r="N20" s="197">
        <v>0.56476316459597919</v>
      </c>
      <c r="O20" s="207"/>
    </row>
    <row r="21" spans="1:15" s="216" customFormat="1" ht="17.149999999999999" customHeight="1">
      <c r="A21" s="217"/>
      <c r="B21" s="191" t="s">
        <v>7</v>
      </c>
      <c r="C21" s="167">
        <v>-48770.837</v>
      </c>
      <c r="D21" s="167">
        <v>-46473.972999999998</v>
      </c>
      <c r="E21" s="64">
        <v>4.9422587563150655E-2</v>
      </c>
      <c r="F21" s="63">
        <v>0</v>
      </c>
      <c r="G21" s="167">
        <v>-53050.542999999998</v>
      </c>
      <c r="H21" s="167">
        <v>4320.7049999999999</v>
      </c>
      <c r="I21" s="167">
        <v>-63461.578999999998</v>
      </c>
      <c r="J21" s="167">
        <v>6191.9719999999998</v>
      </c>
      <c r="K21" s="63">
        <v>0</v>
      </c>
      <c r="L21" s="167">
        <v>-40.999000000001615</v>
      </c>
      <c r="M21" s="167">
        <v>10795.634</v>
      </c>
      <c r="N21" s="64" t="s">
        <v>154</v>
      </c>
    </row>
    <row r="22" spans="1:15" s="216" customFormat="1" ht="17.149999999999999" customHeight="1">
      <c r="A22" s="217"/>
      <c r="B22" s="196" t="s">
        <v>131</v>
      </c>
      <c r="C22" s="175">
        <v>109777.33799999981</v>
      </c>
      <c r="D22" s="175">
        <v>62697.585000000065</v>
      </c>
      <c r="E22" s="197">
        <v>0.75090217589720076</v>
      </c>
      <c r="F22" s="194">
        <v>0</v>
      </c>
      <c r="G22" s="175">
        <v>-97196.571000000025</v>
      </c>
      <c r="H22" s="175">
        <v>81.733000000000175</v>
      </c>
      <c r="I22" s="175">
        <v>-72805.492999999988</v>
      </c>
      <c r="J22" s="175">
        <v>-7538.2399999999925</v>
      </c>
      <c r="K22" s="168">
        <v>0</v>
      </c>
      <c r="L22" s="175">
        <v>206892.17599999989</v>
      </c>
      <c r="M22" s="175">
        <v>143041.31800000003</v>
      </c>
      <c r="N22" s="197">
        <v>0.44638052062691314</v>
      </c>
      <c r="O22" s="207"/>
    </row>
    <row r="23" spans="1:15" s="216" customFormat="1" ht="17.149999999999999" customHeight="1">
      <c r="A23" s="215"/>
      <c r="B23" s="191" t="s">
        <v>132</v>
      </c>
      <c r="C23" s="167">
        <v>90794.841</v>
      </c>
      <c r="D23" s="167">
        <v>48648.688999999998</v>
      </c>
      <c r="E23" s="64">
        <v>0.86633685031060148</v>
      </c>
      <c r="F23" s="63">
        <v>0</v>
      </c>
      <c r="G23" s="167">
        <v>-97200.501000000004</v>
      </c>
      <c r="H23" s="167">
        <v>81.733000000000004</v>
      </c>
      <c r="I23" s="167">
        <v>-72845.217999999993</v>
      </c>
      <c r="J23" s="167">
        <v>-7538.24</v>
      </c>
      <c r="K23" s="63">
        <v>0</v>
      </c>
      <c r="L23" s="167">
        <v>187913.609</v>
      </c>
      <c r="M23" s="167">
        <v>129032.147</v>
      </c>
      <c r="N23" s="64">
        <v>0.4563317232875308</v>
      </c>
    </row>
    <row r="24" spans="1:15" s="216" customFormat="1" ht="17.149999999999999" customHeight="1">
      <c r="A24" s="215"/>
      <c r="B24" s="191" t="s">
        <v>133</v>
      </c>
      <c r="C24" s="167">
        <v>18982.496999999999</v>
      </c>
      <c r="D24" s="167">
        <v>14048.896000000001</v>
      </c>
      <c r="E24" s="64">
        <v>0.35117357264229154</v>
      </c>
      <c r="F24" s="63">
        <v>0</v>
      </c>
      <c r="G24" s="167">
        <v>3.93</v>
      </c>
      <c r="H24" s="167">
        <v>0</v>
      </c>
      <c r="I24" s="167">
        <v>39.725000000000001</v>
      </c>
      <c r="J24" s="167">
        <v>0</v>
      </c>
      <c r="K24" s="63">
        <v>0</v>
      </c>
      <c r="L24" s="167">
        <v>18978.566999999999</v>
      </c>
      <c r="M24" s="167">
        <v>14009.171</v>
      </c>
      <c r="N24" s="64">
        <v>0.35472448726623429</v>
      </c>
    </row>
    <row r="25" spans="1:15" s="221" customFormat="1" ht="17.149999999999999" customHeight="1">
      <c r="A25" s="218"/>
      <c r="B25" s="199" t="s">
        <v>37</v>
      </c>
      <c r="C25" s="200">
        <v>386964.571</v>
      </c>
      <c r="D25" s="200">
        <v>348143.40700000001</v>
      </c>
      <c r="E25" s="201">
        <v>0.11150911727591617</v>
      </c>
      <c r="F25" s="194">
        <v>0</v>
      </c>
      <c r="G25" s="200">
        <v>21045.178</v>
      </c>
      <c r="H25" s="200">
        <v>-3686.4650000000001</v>
      </c>
      <c r="I25" s="200">
        <v>-12617.398999999999</v>
      </c>
      <c r="J25" s="200">
        <v>-18928.579000000002</v>
      </c>
      <c r="K25" s="168">
        <v>0</v>
      </c>
      <c r="L25" s="200">
        <v>369605.85800000001</v>
      </c>
      <c r="M25" s="200">
        <v>379689.38500000001</v>
      </c>
      <c r="N25" s="201">
        <v>-2.655730551961577E-2</v>
      </c>
    </row>
    <row r="26" spans="1:15" s="216" customFormat="1" ht="17.149999999999999" customHeight="1">
      <c r="A26" s="222"/>
      <c r="B26" s="223" t="s">
        <v>38</v>
      </c>
      <c r="C26" s="224">
        <v>9.7649121732305152E-2</v>
      </c>
      <c r="D26" s="224">
        <v>9.6583528924740356E-2</v>
      </c>
      <c r="E26" s="224" t="s">
        <v>192</v>
      </c>
      <c r="F26" s="224">
        <v>0</v>
      </c>
      <c r="G26" s="224">
        <v>0.14307916596776366</v>
      </c>
      <c r="H26" s="224">
        <v>5.0975346075276609E-2</v>
      </c>
      <c r="I26" s="224">
        <v>-7.2392158544841184E-2</v>
      </c>
      <c r="J26" s="224">
        <v>0.10099820503165266</v>
      </c>
      <c r="K26" s="224">
        <v>0</v>
      </c>
      <c r="L26" s="224">
        <v>9.5062320523122648E-2</v>
      </c>
      <c r="M26" s="224">
        <v>0.10495307105620762</v>
      </c>
      <c r="N26" s="224" t="s">
        <v>193</v>
      </c>
    </row>
    <row r="27" spans="1:15" s="216" customFormat="1" ht="7" customHeight="1">
      <c r="A27" s="222"/>
      <c r="B27" s="191"/>
      <c r="C27" s="225"/>
      <c r="D27" s="225"/>
      <c r="E27" s="225"/>
      <c r="F27" s="225"/>
      <c r="G27" s="226"/>
      <c r="H27" s="226"/>
      <c r="I27" s="226"/>
      <c r="J27" s="226"/>
      <c r="K27" s="225"/>
      <c r="L27" s="227"/>
      <c r="M27" s="225"/>
      <c r="N27" s="225"/>
    </row>
    <row r="28" spans="1:15" s="216" customFormat="1" ht="17.5" customHeight="1">
      <c r="A28" s="228"/>
      <c r="B28" s="348" t="s">
        <v>130</v>
      </c>
      <c r="C28" s="349" t="s">
        <v>19</v>
      </c>
      <c r="D28" s="349"/>
      <c r="E28" s="349"/>
      <c r="F28" s="189"/>
      <c r="G28" s="350" t="str">
        <f>+G5</f>
        <v>IAS 29 (jun-24)</v>
      </c>
      <c r="H28" s="350"/>
      <c r="I28" s="350" t="str">
        <f>+I5</f>
        <v>IAS 29 (jun-23)</v>
      </c>
      <c r="J28" s="350"/>
      <c r="K28" s="189"/>
      <c r="L28" s="347" t="s">
        <v>113</v>
      </c>
      <c r="M28" s="347"/>
      <c r="N28" s="347"/>
    </row>
    <row r="29" spans="1:15" s="216" customFormat="1" ht="33">
      <c r="A29" s="229"/>
      <c r="B29" s="348"/>
      <c r="C29" s="202" t="s">
        <v>176</v>
      </c>
      <c r="D29" s="202" t="s">
        <v>177</v>
      </c>
      <c r="E29" s="202" t="s">
        <v>23</v>
      </c>
      <c r="F29" s="89"/>
      <c r="G29" s="202" t="s">
        <v>169</v>
      </c>
      <c r="H29" s="202" t="s">
        <v>170</v>
      </c>
      <c r="I29" s="202" t="s">
        <v>169</v>
      </c>
      <c r="J29" s="202" t="s">
        <v>170</v>
      </c>
      <c r="K29" s="89"/>
      <c r="L29" s="202" t="s">
        <v>176</v>
      </c>
      <c r="M29" s="202" t="s">
        <v>177</v>
      </c>
      <c r="N29" s="202" t="s">
        <v>23</v>
      </c>
    </row>
    <row r="30" spans="1:15" s="216" customFormat="1" ht="17.149999999999999" customHeight="1">
      <c r="A30" s="230"/>
      <c r="B30" s="191" t="s">
        <v>39</v>
      </c>
      <c r="C30" s="167">
        <v>39285.951000000001</v>
      </c>
      <c r="D30" s="167">
        <v>-10239.574000000001</v>
      </c>
      <c r="E30" s="95" t="s">
        <v>154</v>
      </c>
      <c r="F30" s="95"/>
      <c r="G30" s="167">
        <v>0</v>
      </c>
      <c r="H30" s="167">
        <v>517.12199999999996</v>
      </c>
      <c r="I30" s="167">
        <v>0</v>
      </c>
      <c r="J30" s="167">
        <v>3065.192</v>
      </c>
      <c r="K30" s="231"/>
      <c r="L30" s="167">
        <v>38768.828999999998</v>
      </c>
      <c r="M30" s="167">
        <v>-13304.766</v>
      </c>
      <c r="N30" s="95" t="s">
        <v>154</v>
      </c>
    </row>
    <row r="31" spans="1:15" ht="17.149999999999999" customHeight="1">
      <c r="A31" s="188"/>
      <c r="B31" s="191" t="s">
        <v>40</v>
      </c>
      <c r="C31" s="167">
        <v>-11839.66633</v>
      </c>
      <c r="D31" s="167">
        <v>4654.8314599999994</v>
      </c>
      <c r="E31" s="95" t="s">
        <v>154</v>
      </c>
      <c r="F31" s="95"/>
      <c r="G31" s="167">
        <v>0</v>
      </c>
      <c r="H31" s="167">
        <v>-180.99269999999999</v>
      </c>
      <c r="I31" s="167">
        <v>0</v>
      </c>
      <c r="J31" s="167">
        <v>-1072.8172</v>
      </c>
      <c r="K31" s="231"/>
      <c r="L31" s="167">
        <v>-11658.673629999999</v>
      </c>
      <c r="M31" s="167">
        <v>5727.6486599999989</v>
      </c>
      <c r="N31" s="95" t="s">
        <v>154</v>
      </c>
    </row>
    <row r="32" spans="1:15" s="216" customFormat="1" ht="17.149999999999999" customHeight="1">
      <c r="A32" s="215"/>
      <c r="B32" s="196" t="s">
        <v>41</v>
      </c>
      <c r="C32" s="175">
        <v>27446.284670000001</v>
      </c>
      <c r="D32" s="175">
        <v>-5584.7425400000011</v>
      </c>
      <c r="E32" s="203" t="s">
        <v>154</v>
      </c>
      <c r="F32" s="192"/>
      <c r="G32" s="175">
        <v>0</v>
      </c>
      <c r="H32" s="175">
        <v>336.12929999999994</v>
      </c>
      <c r="I32" s="175">
        <v>0</v>
      </c>
      <c r="J32" s="175">
        <v>1992.3748000000001</v>
      </c>
      <c r="K32" s="193"/>
      <c r="L32" s="175">
        <v>27110.15537</v>
      </c>
      <c r="M32" s="175">
        <v>-7577.1173400000007</v>
      </c>
      <c r="N32" s="203" t="s">
        <v>154</v>
      </c>
    </row>
    <row r="33" spans="1:14" s="216" customFormat="1" ht="16" customHeight="1">
      <c r="A33" s="215"/>
      <c r="C33" s="232"/>
      <c r="D33" s="232"/>
      <c r="E33" s="233"/>
      <c r="F33" s="233"/>
      <c r="G33" s="232"/>
      <c r="H33" s="232"/>
      <c r="I33" s="232"/>
      <c r="J33" s="232"/>
      <c r="M33" s="215"/>
      <c r="N33" s="234"/>
    </row>
    <row r="34" spans="1:14">
      <c r="A34" s="235"/>
    </row>
    <row r="35" spans="1:14">
      <c r="A35" s="235"/>
    </row>
    <row r="36" spans="1:14">
      <c r="A36" s="235"/>
    </row>
    <row r="37" spans="1:14">
      <c r="A37" s="235"/>
    </row>
    <row r="38" spans="1:14">
      <c r="A38" s="235"/>
    </row>
    <row r="40" spans="1:14">
      <c r="A40" s="215"/>
      <c r="F40" s="237"/>
      <c r="G40" s="237"/>
      <c r="H40" s="237"/>
      <c r="I40" s="237"/>
      <c r="J40" s="237"/>
    </row>
    <row r="41" spans="1:14">
      <c r="A41" s="215"/>
    </row>
    <row r="42" spans="1:14">
      <c r="A42" s="215"/>
    </row>
    <row r="43" spans="1:14">
      <c r="A43" s="215"/>
    </row>
    <row r="44" spans="1:14">
      <c r="A44" s="215"/>
    </row>
    <row r="45" spans="1:14">
      <c r="A45" s="215"/>
    </row>
    <row r="46" spans="1:14">
      <c r="A46" s="218"/>
    </row>
    <row r="47" spans="1:14">
      <c r="A47" s="215"/>
    </row>
    <row r="48" spans="1:14">
      <c r="A48" s="218"/>
      <c r="F48" s="237"/>
      <c r="G48" s="237"/>
      <c r="H48" s="237"/>
      <c r="I48" s="237"/>
      <c r="J48" s="237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M93"/>
  <sheetViews>
    <sheetView showGridLines="0" zoomScaleNormal="100" workbookViewId="0">
      <selection activeCell="C16" sqref="C16"/>
    </sheetView>
  </sheetViews>
  <sheetFormatPr baseColWidth="10" defaultColWidth="11.453125" defaultRowHeight="16.5"/>
  <cols>
    <col min="1" max="1" width="3.54296875" style="93" customWidth="1"/>
    <col min="2" max="2" width="21.54296875" style="93" customWidth="1"/>
    <col min="3" max="4" width="12.54296875" style="282" bestFit="1" customWidth="1"/>
    <col min="5" max="5" width="0.81640625" customWidth="1"/>
    <col min="6" max="6" width="9.26953125" style="282" bestFit="1" customWidth="1"/>
    <col min="7" max="7" width="9.54296875" style="282" bestFit="1" customWidth="1"/>
    <col min="8" max="8" width="1.54296875" customWidth="1"/>
    <col min="9" max="9" width="13.36328125" style="93" customWidth="1"/>
    <col min="10" max="10" width="11.81640625" style="93" bestFit="1" customWidth="1"/>
    <col min="11" max="11" width="1.1796875" customWidth="1"/>
    <col min="12" max="16384" width="11.453125" style="93"/>
  </cols>
  <sheetData>
    <row r="1" spans="1:13" ht="5.15" customHeight="1">
      <c r="A1" s="269"/>
      <c r="B1" s="269"/>
      <c r="C1" s="270"/>
      <c r="D1" s="270"/>
      <c r="F1" s="270"/>
      <c r="G1" s="270"/>
    </row>
    <row r="2" spans="1:13" ht="27.5">
      <c r="A2" s="271"/>
      <c r="B2" s="52" t="s">
        <v>42</v>
      </c>
      <c r="C2" s="272"/>
      <c r="D2" s="272"/>
      <c r="F2" s="272"/>
      <c r="G2" s="272"/>
    </row>
    <row r="3" spans="1:13" ht="14" customHeight="1">
      <c r="A3" s="269"/>
      <c r="B3" s="269"/>
      <c r="C3" s="270"/>
      <c r="D3" s="270"/>
      <c r="F3" s="270"/>
      <c r="G3" s="270"/>
    </row>
    <row r="4" spans="1:13" s="273" customFormat="1" ht="17.149999999999999" customHeight="1">
      <c r="A4" s="358"/>
      <c r="B4" s="359" t="s">
        <v>147</v>
      </c>
      <c r="C4" s="238" t="s">
        <v>176</v>
      </c>
      <c r="D4" s="238" t="s">
        <v>177</v>
      </c>
      <c r="E4"/>
      <c r="F4" s="357" t="s">
        <v>172</v>
      </c>
      <c r="G4" s="357"/>
      <c r="H4"/>
      <c r="I4" s="238" t="s">
        <v>178</v>
      </c>
      <c r="J4" s="238" t="s">
        <v>179</v>
      </c>
      <c r="K4"/>
      <c r="L4" s="352" t="s">
        <v>172</v>
      </c>
      <c r="M4" s="352"/>
    </row>
    <row r="5" spans="1:13" s="273" customFormat="1" ht="17.149999999999999" customHeight="1">
      <c r="A5" s="358"/>
      <c r="B5" s="360"/>
      <c r="C5" s="353" t="s">
        <v>44</v>
      </c>
      <c r="D5" s="353"/>
      <c r="E5"/>
      <c r="F5" s="240" t="s">
        <v>23</v>
      </c>
      <c r="G5" s="240" t="s">
        <v>159</v>
      </c>
      <c r="H5"/>
      <c r="I5" s="353" t="s">
        <v>44</v>
      </c>
      <c r="J5" s="353"/>
      <c r="K5"/>
      <c r="L5" s="240" t="s">
        <v>23</v>
      </c>
      <c r="M5" s="240" t="s">
        <v>159</v>
      </c>
    </row>
    <row r="6" spans="1:13" s="62" customFormat="1" ht="14.5" customHeight="1">
      <c r="A6" s="190"/>
      <c r="B6" s="241" t="s">
        <v>45</v>
      </c>
      <c r="C6" s="242">
        <v>1200286.865</v>
      </c>
      <c r="D6" s="242">
        <v>1187591.304</v>
      </c>
      <c r="E6"/>
      <c r="F6" s="243">
        <f t="shared" ref="F6:F7" si="0">+IFERROR(C6/D6-1,"N.A")</f>
        <v>1.0690176795029815E-2</v>
      </c>
      <c r="G6" s="243">
        <f>+F6</f>
        <v>1.0690176795029815E-2</v>
      </c>
      <c r="H6"/>
      <c r="I6" s="242">
        <v>2395274.9559999998</v>
      </c>
      <c r="J6" s="242">
        <v>2326339.4950000001</v>
      </c>
      <c r="K6"/>
      <c r="L6" s="243">
        <f t="shared" ref="L6:L7" si="1">+IFERROR(I6/J6-1,"N.A")</f>
        <v>2.9632588514343139E-2</v>
      </c>
      <c r="M6" s="243">
        <f>+L6</f>
        <v>2.9632588514343139E-2</v>
      </c>
    </row>
    <row r="7" spans="1:13" s="62" customFormat="1">
      <c r="A7" s="190"/>
      <c r="B7" s="241" t="s">
        <v>46</v>
      </c>
      <c r="C7" s="242">
        <v>461376.02799999999</v>
      </c>
      <c r="D7" s="242">
        <v>424653.20199999999</v>
      </c>
      <c r="E7"/>
      <c r="F7" s="243">
        <f t="shared" si="0"/>
        <v>8.647721441177314E-2</v>
      </c>
      <c r="G7" s="243">
        <v>2.5576839079703504</v>
      </c>
      <c r="H7"/>
      <c r="I7" s="242">
        <v>896673.92700000003</v>
      </c>
      <c r="J7" s="242">
        <v>859486.75300000003</v>
      </c>
      <c r="K7"/>
      <c r="L7" s="243">
        <f t="shared" si="1"/>
        <v>4.3266721529098495E-2</v>
      </c>
      <c r="M7" s="243">
        <v>2.6297164571127074</v>
      </c>
    </row>
    <row r="8" spans="1:13" s="62" customFormat="1">
      <c r="A8" s="190"/>
      <c r="B8" s="241" t="s">
        <v>153</v>
      </c>
      <c r="C8" s="242">
        <v>473805.17</v>
      </c>
      <c r="D8" s="242">
        <v>398163.304</v>
      </c>
      <c r="E8"/>
      <c r="F8" s="243">
        <f>+IFERROR(C8/D8-1,"N.A")</f>
        <v>0.18997698994380441</v>
      </c>
      <c r="G8" s="243">
        <v>1.7968641660929485E-2</v>
      </c>
      <c r="H8"/>
      <c r="I8" s="242">
        <v>963588.272</v>
      </c>
      <c r="J8" s="242">
        <v>798221.04700000002</v>
      </c>
      <c r="K8"/>
      <c r="L8" s="243">
        <f>+IFERROR(I8/J8-1,"N.A")</f>
        <v>0.20716971272745699</v>
      </c>
      <c r="M8" s="243">
        <v>3.3652796122863426E-2</v>
      </c>
    </row>
    <row r="9" spans="1:13" s="62" customFormat="1">
      <c r="A9" s="190"/>
      <c r="B9" s="241" t="s">
        <v>47</v>
      </c>
      <c r="C9" s="242">
        <v>462865.29499999998</v>
      </c>
      <c r="D9" s="242">
        <v>402298.467</v>
      </c>
      <c r="E9"/>
      <c r="F9" s="243">
        <f t="shared" ref="F9:F22" si="2">+IFERROR(C9/D9-1,"N.A")</f>
        <v>0.15055197314485413</v>
      </c>
      <c r="G9" s="243">
        <v>3.5934506093807661E-2</v>
      </c>
      <c r="H9"/>
      <c r="I9" s="242">
        <v>943917.57200000004</v>
      </c>
      <c r="J9" s="242">
        <v>774673.68900000001</v>
      </c>
      <c r="K9"/>
      <c r="L9" s="243">
        <f t="shared" ref="L9:L18" si="3">+IFERROR(I9/J9-1,"N.A")</f>
        <v>0.21847119039046126</v>
      </c>
      <c r="M9" s="243">
        <v>4.5264170774476531E-2</v>
      </c>
    </row>
    <row r="10" spans="1:13" s="62" customFormat="1">
      <c r="A10" s="190"/>
      <c r="B10" s="241" t="s">
        <v>48</v>
      </c>
      <c r="C10" s="242">
        <v>290700.86200000002</v>
      </c>
      <c r="D10" s="242">
        <v>264405.66100000002</v>
      </c>
      <c r="E10"/>
      <c r="F10" s="243">
        <f t="shared" si="2"/>
        <v>9.945021941114951E-2</v>
      </c>
      <c r="G10" s="243">
        <v>-4.7838188547437044E-2</v>
      </c>
      <c r="H10"/>
      <c r="I10" s="242">
        <v>595436.03099999996</v>
      </c>
      <c r="J10" s="242">
        <v>522265.5</v>
      </c>
      <c r="K10"/>
      <c r="L10" s="243">
        <f t="shared" si="3"/>
        <v>0.14010217217105092</v>
      </c>
      <c r="M10" s="243">
        <v>-2.549746985004564E-2</v>
      </c>
    </row>
    <row r="11" spans="1:13" s="62" customFormat="1">
      <c r="A11" s="190"/>
      <c r="B11" s="241" t="s">
        <v>49</v>
      </c>
      <c r="C11" s="242">
        <v>218429.166</v>
      </c>
      <c r="D11" s="242">
        <v>178180.57399999999</v>
      </c>
      <c r="E11"/>
      <c r="F11" s="243">
        <f t="shared" si="2"/>
        <v>0.22588653238932777</v>
      </c>
      <c r="G11" s="243">
        <v>-6.3087276546763826E-2</v>
      </c>
      <c r="H11"/>
      <c r="I11" s="242">
        <v>445452.59499999997</v>
      </c>
      <c r="J11" s="242">
        <v>347390.57</v>
      </c>
      <c r="K11"/>
      <c r="L11" s="243">
        <f t="shared" si="3"/>
        <v>0.28228177005495558</v>
      </c>
      <c r="M11" s="243">
        <v>-5.2885313333892459E-2</v>
      </c>
    </row>
    <row r="12" spans="1:13" s="62" customFormat="1">
      <c r="A12" s="274"/>
      <c r="B12" s="254" t="s">
        <v>24</v>
      </c>
      <c r="C12" s="255">
        <f>+SUM(C6:C11)</f>
        <v>3107463.3860000004</v>
      </c>
      <c r="D12" s="255">
        <f>+SUM(D6:D11)</f>
        <v>2855292.5120000001</v>
      </c>
      <c r="E12"/>
      <c r="F12" s="256">
        <f>+IFERROR(C12/D12-1,"N.A")</f>
        <v>8.8317001827377117E-2</v>
      </c>
      <c r="G12" s="256" t="s">
        <v>154</v>
      </c>
      <c r="H12"/>
      <c r="I12" s="255">
        <f>+SUM(I6:I11)</f>
        <v>6240343.3529999992</v>
      </c>
      <c r="J12" s="255">
        <f>+SUM(J6:J11)</f>
        <v>5628377.0540000005</v>
      </c>
      <c r="K12"/>
      <c r="L12" s="256">
        <f>+IFERROR(I12/J12-1,"N.A")</f>
        <v>0.10872873176914899</v>
      </c>
      <c r="M12" s="256" t="s">
        <v>154</v>
      </c>
    </row>
    <row r="13" spans="1:13" s="62" customFormat="1">
      <c r="A13" s="190"/>
      <c r="B13" s="241" t="s">
        <v>45</v>
      </c>
      <c r="C13" s="242">
        <v>340463.69699999999</v>
      </c>
      <c r="D13" s="242">
        <v>323728.86200000002</v>
      </c>
      <c r="E13"/>
      <c r="F13" s="243">
        <f t="shared" si="2"/>
        <v>5.1693985196784809E-2</v>
      </c>
      <c r="G13" s="243">
        <f>+F13</f>
        <v>5.1693985196784809E-2</v>
      </c>
      <c r="H13"/>
      <c r="I13" s="242">
        <v>669274.77099999995</v>
      </c>
      <c r="J13" s="242">
        <v>632299.55700000003</v>
      </c>
      <c r="K13"/>
      <c r="L13" s="243">
        <f t="shared" si="3"/>
        <v>5.8477368188318835E-2</v>
      </c>
      <c r="M13" s="243">
        <f>+L13</f>
        <v>5.8477368188318835E-2</v>
      </c>
    </row>
    <row r="14" spans="1:13" s="62" customFormat="1">
      <c r="A14" s="190"/>
      <c r="B14" s="241" t="s">
        <v>46</v>
      </c>
      <c r="C14" s="242">
        <v>131033.65300000001</v>
      </c>
      <c r="D14" s="242">
        <v>136784.758</v>
      </c>
      <c r="E14"/>
      <c r="F14" s="243">
        <f t="shared" si="2"/>
        <v>-4.2044925795021615E-2</v>
      </c>
      <c r="G14" s="243">
        <v>2.1310319687451709</v>
      </c>
      <c r="H14"/>
      <c r="I14" s="242">
        <v>292269.35800000001</v>
      </c>
      <c r="J14" s="242">
        <v>271674.35600000003</v>
      </c>
      <c r="K14"/>
      <c r="L14" s="243">
        <f t="shared" si="3"/>
        <v>7.5807677630052028E-2</v>
      </c>
      <c r="M14" s="243">
        <v>2.7159067174846045</v>
      </c>
    </row>
    <row r="15" spans="1:13" s="62" customFormat="1">
      <c r="A15" s="190"/>
      <c r="B15" s="241" t="s">
        <v>153</v>
      </c>
      <c r="C15" s="242">
        <v>183203.12700000001</v>
      </c>
      <c r="D15" s="242">
        <v>147358.859</v>
      </c>
      <c r="E15"/>
      <c r="F15" s="243">
        <f t="shared" si="2"/>
        <v>0.24324474445068822</v>
      </c>
      <c r="G15" s="243">
        <v>6.3443570062813537E-2</v>
      </c>
      <c r="H15"/>
      <c r="I15" s="242">
        <v>373924.00099999999</v>
      </c>
      <c r="J15" s="242">
        <v>293452.68199999997</v>
      </c>
      <c r="K15"/>
      <c r="L15" s="243">
        <f t="shared" si="3"/>
        <v>0.27422246902483582</v>
      </c>
      <c r="M15" s="243">
        <v>9.0995071745500145E-2</v>
      </c>
    </row>
    <row r="16" spans="1:13" s="62" customFormat="1">
      <c r="A16" s="190"/>
      <c r="B16" s="241" t="s">
        <v>47</v>
      </c>
      <c r="C16" s="242">
        <v>90779.076000000001</v>
      </c>
      <c r="D16" s="242">
        <v>84659.038</v>
      </c>
      <c r="E16"/>
      <c r="F16" s="243">
        <f t="shared" si="2"/>
        <v>7.2290426924057405E-2</v>
      </c>
      <c r="G16" s="243">
        <v>-3.7170952351481712E-2</v>
      </c>
      <c r="H16"/>
      <c r="I16" s="242">
        <v>188419.67199999999</v>
      </c>
      <c r="J16" s="242">
        <v>161929.22700000001</v>
      </c>
      <c r="K16"/>
      <c r="L16" s="243">
        <f t="shared" si="3"/>
        <v>0.16359273425050058</v>
      </c>
      <c r="M16" s="243">
        <v>-3.406589235070423E-3</v>
      </c>
    </row>
    <row r="17" spans="1:13" s="62" customFormat="1">
      <c r="A17" s="190"/>
      <c r="B17" s="241" t="s">
        <v>48</v>
      </c>
      <c r="C17" s="242">
        <v>70957.119000000006</v>
      </c>
      <c r="D17" s="242">
        <v>63517.917999999998</v>
      </c>
      <c r="E17"/>
      <c r="F17" s="243">
        <f t="shared" si="2"/>
        <v>0.11711972360303124</v>
      </c>
      <c r="G17" s="243">
        <v>-3.2423463684941867E-2</v>
      </c>
      <c r="H17"/>
      <c r="I17" s="242">
        <v>144814.18900000001</v>
      </c>
      <c r="J17" s="242">
        <v>124771.148</v>
      </c>
      <c r="K17"/>
      <c r="L17" s="243">
        <f t="shared" si="3"/>
        <v>0.16063842740310452</v>
      </c>
      <c r="M17" s="243">
        <v>-8.0644610496090063E-3</v>
      </c>
    </row>
    <row r="18" spans="1:13" s="62" customFormat="1">
      <c r="A18" s="190"/>
      <c r="B18" s="241" t="s">
        <v>49</v>
      </c>
      <c r="C18" s="242">
        <v>43438.000999999997</v>
      </c>
      <c r="D18" s="242">
        <v>38171.408000000003</v>
      </c>
      <c r="E18"/>
      <c r="F18" s="243">
        <f t="shared" si="2"/>
        <v>0.13797219636226132</v>
      </c>
      <c r="G18" s="243">
        <v>-0.13061492094613536</v>
      </c>
      <c r="H18"/>
      <c r="I18" s="242">
        <v>90993.256999999998</v>
      </c>
      <c r="J18" s="242">
        <v>75353.832999999999</v>
      </c>
      <c r="K18"/>
      <c r="L18" s="243">
        <f t="shared" si="3"/>
        <v>0.20754649600903519</v>
      </c>
      <c r="M18" s="243">
        <v>-0.10973774190805563</v>
      </c>
    </row>
    <row r="19" spans="1:13" s="62" customFormat="1">
      <c r="A19" s="275"/>
      <c r="B19" s="244" t="s">
        <v>50</v>
      </c>
      <c r="C19" s="245">
        <f>+SUM(C13:C18)</f>
        <v>859874.67300000007</v>
      </c>
      <c r="D19" s="245">
        <f>+SUM(D13:D18)</f>
        <v>794220.84299999999</v>
      </c>
      <c r="E19"/>
      <c r="F19" s="246">
        <f t="shared" si="2"/>
        <v>8.2664451051179588E-2</v>
      </c>
      <c r="G19" s="247" t="s">
        <v>155</v>
      </c>
      <c r="H19"/>
      <c r="I19" s="245">
        <f>+SUM(I13:I18)</f>
        <v>1759695.2479999999</v>
      </c>
      <c r="J19" s="245">
        <f>+SUM(J13:J18)</f>
        <v>1559480.8030000001</v>
      </c>
      <c r="K19"/>
      <c r="L19" s="246">
        <f>+IFERROR(I19/J19-1,"N.A")</f>
        <v>0.12838532197051977</v>
      </c>
      <c r="M19" s="247" t="s">
        <v>155</v>
      </c>
    </row>
    <row r="20" spans="1:13" s="62" customFormat="1">
      <c r="A20" s="274"/>
      <c r="B20" s="244" t="s">
        <v>112</v>
      </c>
      <c r="C20" s="248">
        <v>-654856.02899999998</v>
      </c>
      <c r="D20" s="248">
        <v>-583394.19299999997</v>
      </c>
      <c r="E20"/>
      <c r="F20" s="247">
        <f t="shared" si="2"/>
        <v>0.12249322474829638</v>
      </c>
      <c r="G20" s="247" t="s">
        <v>155</v>
      </c>
      <c r="H20"/>
      <c r="I20" s="248">
        <v>-1292920.422</v>
      </c>
      <c r="J20" s="245">
        <v>-1134299.584</v>
      </c>
      <c r="K20"/>
      <c r="L20" s="246">
        <f>+IFERROR(I20/J20-1,"N.A")</f>
        <v>0.13984033868780821</v>
      </c>
      <c r="M20" s="247" t="s">
        <v>155</v>
      </c>
    </row>
    <row r="21" spans="1:13" s="62" customFormat="1">
      <c r="A21" s="274"/>
      <c r="B21" s="249" t="s">
        <v>114</v>
      </c>
      <c r="C21" s="250">
        <v>208059.57499999998</v>
      </c>
      <c r="D21" s="250">
        <v>213561.27100000001</v>
      </c>
      <c r="E21"/>
      <c r="F21" s="251">
        <f t="shared" si="2"/>
        <v>-2.5761674737363904E-2</v>
      </c>
      <c r="G21" s="251" t="s">
        <v>155</v>
      </c>
      <c r="H21"/>
      <c r="I21" s="250">
        <v>472660.56299999997</v>
      </c>
      <c r="J21" s="252">
        <v>430404.83499999996</v>
      </c>
      <c r="K21"/>
      <c r="L21" s="253">
        <f>+IFERROR(I21/J21-1,"N.A")</f>
        <v>9.8176703800272103E-2</v>
      </c>
      <c r="M21" s="251" t="s">
        <v>155</v>
      </c>
    </row>
    <row r="22" spans="1:13" s="62" customFormat="1">
      <c r="A22" s="274"/>
      <c r="B22" s="257" t="s">
        <v>37</v>
      </c>
      <c r="C22" s="258">
        <v>291024.261</v>
      </c>
      <c r="D22" s="258">
        <v>289717.60099999997</v>
      </c>
      <c r="E22"/>
      <c r="F22" s="259">
        <f t="shared" si="2"/>
        <v>4.5101160422766906E-3</v>
      </c>
      <c r="G22" s="259" t="s">
        <v>155</v>
      </c>
      <c r="H22"/>
      <c r="I22" s="258">
        <v>633615.62799999991</v>
      </c>
      <c r="J22" s="258">
        <v>577339.20899999992</v>
      </c>
      <c r="K22"/>
      <c r="L22" s="259">
        <f>+IFERROR(I22/J22-1,"N.A")</f>
        <v>9.7475484295403092E-2</v>
      </c>
      <c r="M22" s="259" t="s">
        <v>155</v>
      </c>
    </row>
    <row r="23" spans="1:13" s="62" customFormat="1" ht="16" customHeight="1">
      <c r="A23" s="190"/>
      <c r="B23" s="257" t="s">
        <v>186</v>
      </c>
      <c r="C23" s="259">
        <f>+C22/C12</f>
        <v>9.365331939586044E-2</v>
      </c>
      <c r="D23" s="259">
        <f>+D22/D12</f>
        <v>0.10146687240708176</v>
      </c>
      <c r="E23"/>
      <c r="F23" s="354" t="str">
        <f>+CONCATENATE(ROUND((C23-D23)*10000,0)," ", "bps")</f>
        <v>-78 bps</v>
      </c>
      <c r="G23" s="354"/>
      <c r="H23"/>
      <c r="I23" s="259">
        <f>+I22/I12</f>
        <v>0.10153537909022167</v>
      </c>
      <c r="J23" s="259">
        <f>+J22/J12</f>
        <v>0.10257649824467496</v>
      </c>
      <c r="K23"/>
      <c r="L23" s="354" t="str">
        <f>+CONCATENATE(ROUND((I23-J23)*10000,0)," ", "bps")</f>
        <v>-10 bps</v>
      </c>
      <c r="M23" s="354"/>
    </row>
    <row r="24" spans="1:13" s="62" customFormat="1" ht="16" customHeight="1">
      <c r="A24" s="190"/>
      <c r="B24" s="98"/>
      <c r="C24" s="99"/>
      <c r="D24" s="99"/>
      <c r="E24"/>
      <c r="F24" s="100"/>
      <c r="G24" s="100"/>
      <c r="H24"/>
      <c r="K24"/>
    </row>
    <row r="25" spans="1:13" s="62" customFormat="1" ht="16" customHeight="1">
      <c r="A25" s="190"/>
      <c r="B25" s="51"/>
      <c r="C25" s="51"/>
      <c r="D25" s="51"/>
      <c r="E25"/>
      <c r="F25" s="51"/>
      <c r="G25" s="51"/>
      <c r="H25"/>
      <c r="K25"/>
    </row>
    <row r="26" spans="1:13" s="276" customFormat="1">
      <c r="A26" s="97"/>
      <c r="B26" s="355" t="s">
        <v>51</v>
      </c>
      <c r="C26" s="238" t="s">
        <v>176</v>
      </c>
      <c r="D26" s="238" t="s">
        <v>177</v>
      </c>
      <c r="E26"/>
      <c r="F26" s="357" t="s">
        <v>172</v>
      </c>
      <c r="G26" s="357"/>
      <c r="H26"/>
      <c r="I26" s="238" t="str">
        <f>+I4</f>
        <v>6M24</v>
      </c>
      <c r="J26" s="238" t="str">
        <f>+J4</f>
        <v>6M23</v>
      </c>
      <c r="K26"/>
      <c r="L26" s="352" t="s">
        <v>172</v>
      </c>
      <c r="M26" s="352"/>
    </row>
    <row r="27" spans="1:13" s="277" customFormat="1" ht="17.149999999999999" customHeight="1">
      <c r="A27" s="358"/>
      <c r="B27" s="356"/>
      <c r="C27" s="353" t="s">
        <v>44</v>
      </c>
      <c r="D27" s="353"/>
      <c r="E27"/>
      <c r="F27" s="240" t="s">
        <v>23</v>
      </c>
      <c r="G27" s="240" t="s">
        <v>159</v>
      </c>
      <c r="H27"/>
      <c r="I27" s="353" t="s">
        <v>44</v>
      </c>
      <c r="J27" s="353"/>
      <c r="K27"/>
      <c r="L27" s="240" t="s">
        <v>23</v>
      </c>
      <c r="M27" s="240" t="s">
        <v>159</v>
      </c>
    </row>
    <row r="28" spans="1:13" s="62" customFormat="1" ht="16.5" customHeight="1">
      <c r="A28" s="358"/>
      <c r="B28" s="241" t="s">
        <v>45</v>
      </c>
      <c r="C28" s="242">
        <v>189836.04</v>
      </c>
      <c r="D28" s="242">
        <v>191656.967</v>
      </c>
      <c r="E28"/>
      <c r="F28" s="243">
        <f t="shared" ref="F28:F38" si="4">+IFERROR(C28/D28-1,"N.A")</f>
        <v>-9.5009695108031478E-3</v>
      </c>
      <c r="G28" s="243">
        <f>+F28</f>
        <v>-9.5009695108031478E-3</v>
      </c>
      <c r="H28"/>
      <c r="I28" s="242">
        <v>383129.51899999997</v>
      </c>
      <c r="J28" s="242">
        <v>393726.83600000001</v>
      </c>
      <c r="K28"/>
      <c r="L28" s="243">
        <f t="shared" ref="L28:L38" si="5">+IFERROR(I28/J28-1,"N.A")</f>
        <v>-2.6915404364258322E-2</v>
      </c>
      <c r="M28" s="243">
        <f>+L28</f>
        <v>-2.6915404364258322E-2</v>
      </c>
    </row>
    <row r="29" spans="1:13" s="62" customFormat="1">
      <c r="A29" s="190"/>
      <c r="B29" s="241" t="s">
        <v>46</v>
      </c>
      <c r="C29" s="242">
        <v>160402.11900000001</v>
      </c>
      <c r="D29" s="242">
        <v>175934.266</v>
      </c>
      <c r="E29"/>
      <c r="F29" s="243">
        <f t="shared" si="4"/>
        <v>-8.8283808226420235E-2</v>
      </c>
      <c r="G29" s="243">
        <v>2.2238343216876273</v>
      </c>
      <c r="H29"/>
      <c r="I29" s="242">
        <v>313355.27</v>
      </c>
      <c r="J29" s="242">
        <v>363583.69099999999</v>
      </c>
      <c r="K29"/>
      <c r="L29" s="243">
        <f t="shared" si="5"/>
        <v>-0.13814816847766687</v>
      </c>
      <c r="M29" s="243">
        <v>2.1742293199620901</v>
      </c>
    </row>
    <row r="30" spans="1:13" s="62" customFormat="1">
      <c r="A30" s="190"/>
      <c r="B30" s="241" t="s">
        <v>49</v>
      </c>
      <c r="C30" s="242">
        <v>19475.859</v>
      </c>
      <c r="D30" s="242">
        <v>16013.994000000001</v>
      </c>
      <c r="E30"/>
      <c r="F30" s="243">
        <f t="shared" si="4"/>
        <v>0.21617748826432681</v>
      </c>
      <c r="G30" s="243">
        <v>1.2432921065117504</v>
      </c>
      <c r="H30"/>
      <c r="I30" s="242">
        <v>41126.928</v>
      </c>
      <c r="J30" s="242">
        <v>32260.059000000001</v>
      </c>
      <c r="K30"/>
      <c r="L30" s="243">
        <f t="shared" si="5"/>
        <v>0.27485594493178067</v>
      </c>
      <c r="M30" s="243">
        <v>0.13311532398619441</v>
      </c>
    </row>
    <row r="31" spans="1:13" s="62" customFormat="1">
      <c r="A31" s="190"/>
      <c r="B31" s="266" t="s">
        <v>24</v>
      </c>
      <c r="C31" s="267">
        <v>369714.01799999998</v>
      </c>
      <c r="D31" s="267">
        <v>383605.22700000001</v>
      </c>
      <c r="E31"/>
      <c r="F31" s="268">
        <f t="shared" si="4"/>
        <v>-3.6212251612515289E-2</v>
      </c>
      <c r="G31" s="256" t="s">
        <v>154</v>
      </c>
      <c r="H31"/>
      <c r="I31" s="267">
        <v>737611.71699999995</v>
      </c>
      <c r="J31" s="267">
        <v>789570.58600000001</v>
      </c>
      <c r="K31"/>
      <c r="L31" s="268">
        <f t="shared" si="5"/>
        <v>-6.5806490162236164E-2</v>
      </c>
      <c r="M31" s="256" t="s">
        <v>154</v>
      </c>
    </row>
    <row r="32" spans="1:13" s="62" customFormat="1">
      <c r="A32" s="274"/>
      <c r="B32" s="241" t="s">
        <v>45</v>
      </c>
      <c r="C32" s="242">
        <v>51335.839</v>
      </c>
      <c r="D32" s="242">
        <v>51185.336000000003</v>
      </c>
      <c r="E32"/>
      <c r="F32" s="243">
        <f t="shared" si="4"/>
        <v>2.9403538544710006E-3</v>
      </c>
      <c r="G32" s="243">
        <f>+F32</f>
        <v>2.9403538544710006E-3</v>
      </c>
      <c r="H32"/>
      <c r="I32" s="242">
        <v>109111.099</v>
      </c>
      <c r="J32" s="242">
        <v>107335.705</v>
      </c>
      <c r="K32"/>
      <c r="L32" s="243">
        <f t="shared" si="5"/>
        <v>1.6540572403190623E-2</v>
      </c>
      <c r="M32" s="243">
        <f>+L32</f>
        <v>1.6540572403190623E-2</v>
      </c>
    </row>
    <row r="33" spans="1:13" s="62" customFormat="1">
      <c r="A33" s="190"/>
      <c r="B33" s="241" t="s">
        <v>46</v>
      </c>
      <c r="C33" s="242">
        <v>60842.478000000003</v>
      </c>
      <c r="D33" s="242">
        <v>85424.55</v>
      </c>
      <c r="E33"/>
      <c r="F33" s="243">
        <f t="shared" si="4"/>
        <v>-0.28776355274918042</v>
      </c>
      <c r="G33" s="243">
        <v>2.4787931532791929</v>
      </c>
      <c r="H33"/>
      <c r="I33" s="242">
        <v>148490.783</v>
      </c>
      <c r="J33" s="242">
        <v>173849.231</v>
      </c>
      <c r="K33"/>
      <c r="L33" s="243">
        <f t="shared" si="5"/>
        <v>-0.14586459689315512</v>
      </c>
      <c r="M33" s="243">
        <v>2.5573849391008792</v>
      </c>
    </row>
    <row r="34" spans="1:13" s="62" customFormat="1">
      <c r="A34" s="190"/>
      <c r="B34" s="241" t="s">
        <v>49</v>
      </c>
      <c r="C34" s="242">
        <v>3708.1350000000002</v>
      </c>
      <c r="D34" s="242">
        <v>3219.9780000000001</v>
      </c>
      <c r="E34"/>
      <c r="F34" s="243">
        <f t="shared" si="4"/>
        <v>0.15160258858911457</v>
      </c>
      <c r="G34" s="243">
        <v>1.2433408654564602</v>
      </c>
      <c r="H34"/>
      <c r="I34" s="242">
        <v>7728.884</v>
      </c>
      <c r="J34" s="242">
        <v>6867.5410000000002</v>
      </c>
      <c r="K34"/>
      <c r="L34" s="243">
        <f t="shared" si="5"/>
        <v>0.12542233093329913</v>
      </c>
      <c r="M34" s="243">
        <v>0.13312886679839186</v>
      </c>
    </row>
    <row r="35" spans="1:13" s="62" customFormat="1">
      <c r="A35" s="190"/>
      <c r="B35" s="260" t="s">
        <v>50</v>
      </c>
      <c r="C35" s="261">
        <v>115886.452</v>
      </c>
      <c r="D35" s="261">
        <v>139829.864</v>
      </c>
      <c r="E35"/>
      <c r="F35" s="262">
        <f t="shared" si="4"/>
        <v>-0.17123246290220229</v>
      </c>
      <c r="G35" s="247" t="s">
        <v>155</v>
      </c>
      <c r="H35"/>
      <c r="I35" s="261">
        <v>265330.766</v>
      </c>
      <c r="J35" s="261">
        <v>288052.47700000001</v>
      </c>
      <c r="K35"/>
      <c r="L35" s="262">
        <f t="shared" si="5"/>
        <v>-7.8880456910634389E-2</v>
      </c>
      <c r="M35" s="247" t="s">
        <v>155</v>
      </c>
    </row>
    <row r="36" spans="1:13" s="62" customFormat="1">
      <c r="A36" s="274"/>
      <c r="B36" s="260" t="s">
        <v>112</v>
      </c>
      <c r="C36" s="261">
        <v>-97050.647000000012</v>
      </c>
      <c r="D36" s="261">
        <v>-98022.747000000003</v>
      </c>
      <c r="E36"/>
      <c r="F36" s="262">
        <f t="shared" si="4"/>
        <v>-9.9170858780359694E-3</v>
      </c>
      <c r="G36" s="247" t="s">
        <v>155</v>
      </c>
      <c r="H36"/>
      <c r="I36" s="261">
        <v>-188649.133</v>
      </c>
      <c r="J36" s="261">
        <v>-185839.85499999998</v>
      </c>
      <c r="K36"/>
      <c r="L36" s="262">
        <f t="shared" si="5"/>
        <v>1.511666052472993E-2</v>
      </c>
      <c r="M36" s="247" t="s">
        <v>155</v>
      </c>
    </row>
    <row r="37" spans="1:13" s="62" customFormat="1">
      <c r="A37" s="274"/>
      <c r="B37" s="263" t="s">
        <v>114</v>
      </c>
      <c r="C37" s="264">
        <v>18853.253000000001</v>
      </c>
      <c r="D37" s="264">
        <v>41831.201999999997</v>
      </c>
      <c r="E37"/>
      <c r="F37" s="265">
        <f t="shared" si="4"/>
        <v>-0.54930166721004092</v>
      </c>
      <c r="G37" s="251" t="s">
        <v>155</v>
      </c>
      <c r="H37"/>
      <c r="I37" s="264">
        <v>76752.922000000006</v>
      </c>
      <c r="J37" s="264">
        <v>102267.205</v>
      </c>
      <c r="K37"/>
      <c r="L37" s="265">
        <f t="shared" si="5"/>
        <v>-0.2494864604933712</v>
      </c>
      <c r="M37" s="251" t="s">
        <v>155</v>
      </c>
    </row>
    <row r="38" spans="1:13" s="62" customFormat="1" ht="16" customHeight="1">
      <c r="A38" s="274"/>
      <c r="B38" s="257" t="s">
        <v>37</v>
      </c>
      <c r="C38" s="258">
        <v>25149.762999999999</v>
      </c>
      <c r="D38" s="258">
        <v>47701.934000000001</v>
      </c>
      <c r="E38"/>
      <c r="F38" s="259">
        <f t="shared" si="4"/>
        <v>-0.47277267626088282</v>
      </c>
      <c r="G38" s="259" t="s">
        <v>155</v>
      </c>
      <c r="H38"/>
      <c r="I38" s="258">
        <v>89198.85</v>
      </c>
      <c r="J38" s="258">
        <v>113510.05799999999</v>
      </c>
      <c r="K38"/>
      <c r="L38" s="259">
        <f t="shared" si="5"/>
        <v>-0.21417668555856073</v>
      </c>
      <c r="M38" s="259" t="s">
        <v>155</v>
      </c>
    </row>
    <row r="39" spans="1:13" s="62" customFormat="1" ht="16" customHeight="1">
      <c r="A39" s="274"/>
      <c r="B39" s="257" t="s">
        <v>115</v>
      </c>
      <c r="C39" s="259">
        <v>6.8024910540449138E-2</v>
      </c>
      <c r="D39" s="259">
        <v>0.12435162673109248</v>
      </c>
      <c r="E39"/>
      <c r="F39" s="354" t="str">
        <f>+CONCATENATE(ROUND((C39-D39)*10000,0)," ", "bps")</f>
        <v>-563 bps</v>
      </c>
      <c r="G39" s="354"/>
      <c r="H39"/>
      <c r="I39" s="259">
        <v>0.12092927477181062</v>
      </c>
      <c r="J39" s="259">
        <v>0.14376176115557576</v>
      </c>
      <c r="K39"/>
      <c r="L39" s="354" t="str">
        <f>+CONCATENATE(ROUND((I39-J39)*10000,0)," ", "bps")</f>
        <v>-228 bps</v>
      </c>
      <c r="M39" s="354"/>
    </row>
    <row r="40" spans="1:13" s="62" customFormat="1" ht="16" customHeight="1">
      <c r="A40" s="190"/>
      <c r="B40" s="51"/>
      <c r="C40" s="51"/>
      <c r="D40" s="51"/>
      <c r="E40"/>
      <c r="F40" s="51"/>
      <c r="G40" s="51"/>
      <c r="H40"/>
      <c r="K40"/>
    </row>
    <row r="41" spans="1:13" s="62" customFormat="1" ht="16" customHeight="1">
      <c r="A41" s="190"/>
      <c r="B41" s="51"/>
      <c r="C41" s="51"/>
      <c r="D41" s="51"/>
      <c r="E41"/>
      <c r="F41" s="51"/>
      <c r="G41" s="51"/>
      <c r="H41"/>
      <c r="K41"/>
    </row>
    <row r="42" spans="1:13" s="62" customFormat="1" ht="16" customHeight="1">
      <c r="A42" s="190"/>
      <c r="B42" s="355" t="s">
        <v>52</v>
      </c>
      <c r="C42" s="239" t="s">
        <v>176</v>
      </c>
      <c r="D42" s="239" t="s">
        <v>177</v>
      </c>
      <c r="E42"/>
      <c r="F42" s="357" t="s">
        <v>172</v>
      </c>
      <c r="G42" s="357"/>
      <c r="H42"/>
      <c r="I42" s="239" t="s">
        <v>178</v>
      </c>
      <c r="J42" s="239" t="s">
        <v>179</v>
      </c>
      <c r="K42"/>
      <c r="L42" s="352" t="s">
        <v>172</v>
      </c>
      <c r="M42" s="352"/>
    </row>
    <row r="43" spans="1:13">
      <c r="A43" s="97"/>
      <c r="B43" s="356"/>
      <c r="C43" s="353" t="s">
        <v>44</v>
      </c>
      <c r="D43" s="353"/>
      <c r="F43" s="240" t="s">
        <v>23</v>
      </c>
      <c r="G43" s="240" t="s">
        <v>159</v>
      </c>
      <c r="I43" s="353" t="s">
        <v>44</v>
      </c>
      <c r="J43" s="353"/>
      <c r="L43" s="240" t="s">
        <v>23</v>
      </c>
      <c r="M43" s="240" t="s">
        <v>159</v>
      </c>
    </row>
    <row r="44" spans="1:13" s="277" customFormat="1" ht="17.149999999999999" customHeight="1">
      <c r="A44" s="358"/>
      <c r="B44" s="241" t="s">
        <v>45</v>
      </c>
      <c r="C44" s="242">
        <v>285895.36900000001</v>
      </c>
      <c r="D44" s="242">
        <v>258387.459</v>
      </c>
      <c r="E44"/>
      <c r="F44" s="243">
        <v>0.1064599269115456</v>
      </c>
      <c r="G44" s="243">
        <v>0.1064599269115456</v>
      </c>
      <c r="H44"/>
      <c r="I44" s="242">
        <v>539518.55500000005</v>
      </c>
      <c r="J44" s="242">
        <v>497132.01199999999</v>
      </c>
      <c r="K44"/>
      <c r="L44" s="243">
        <v>8.5262147632528817E-2</v>
      </c>
      <c r="M44" s="243">
        <v>8.5262147632528817E-2</v>
      </c>
    </row>
    <row r="45" spans="1:13" s="62" customFormat="1" ht="17.149999999999999" customHeight="1">
      <c r="A45" s="358"/>
      <c r="B45" s="266" t="s">
        <v>24</v>
      </c>
      <c r="C45" s="267">
        <v>285895.36900000001</v>
      </c>
      <c r="D45" s="267">
        <v>258387.459</v>
      </c>
      <c r="E45"/>
      <c r="F45" s="268">
        <v>0.1064599269115456</v>
      </c>
      <c r="G45" s="268">
        <v>0.1064599269115456</v>
      </c>
      <c r="H45"/>
      <c r="I45" s="267">
        <v>539518.55500000005</v>
      </c>
      <c r="J45" s="267">
        <v>497132.01199999999</v>
      </c>
      <c r="K45"/>
      <c r="L45" s="268">
        <v>8.5262147632528817E-2</v>
      </c>
      <c r="M45" s="268">
        <v>8.5262147632528817E-2</v>
      </c>
    </row>
    <row r="46" spans="1:13" s="62" customFormat="1" ht="16" customHeight="1">
      <c r="A46" s="274"/>
      <c r="B46" s="241" t="s">
        <v>45</v>
      </c>
      <c r="C46" s="242">
        <v>80149.524000000005</v>
      </c>
      <c r="D46" s="242">
        <v>64674.472000000002</v>
      </c>
      <c r="E46"/>
      <c r="F46" s="243">
        <v>0.23927604696950611</v>
      </c>
      <c r="G46" s="243">
        <v>0.23927604696950611</v>
      </c>
      <c r="H46"/>
      <c r="I46" s="242">
        <v>148268.01199999999</v>
      </c>
      <c r="J46" s="242">
        <v>117288.137</v>
      </c>
      <c r="K46"/>
      <c r="L46" s="243">
        <v>0.26413476923075341</v>
      </c>
      <c r="M46" s="243">
        <v>0.26413476923075341</v>
      </c>
    </row>
    <row r="47" spans="1:13" s="62" customFormat="1" ht="16" customHeight="1">
      <c r="A47" s="190"/>
      <c r="B47" s="260" t="s">
        <v>50</v>
      </c>
      <c r="C47" s="261">
        <v>80149.524000000005</v>
      </c>
      <c r="D47" s="261">
        <v>64674.472000000002</v>
      </c>
      <c r="E47"/>
      <c r="F47" s="262">
        <v>0.23927604696950611</v>
      </c>
      <c r="G47" s="262">
        <v>0.23927604696950611</v>
      </c>
      <c r="H47"/>
      <c r="I47" s="261">
        <v>148268.01199999999</v>
      </c>
      <c r="J47" s="261">
        <v>117288.137</v>
      </c>
      <c r="K47"/>
      <c r="L47" s="262">
        <v>0.26413476923075341</v>
      </c>
      <c r="M47" s="262">
        <v>0.26413476923075341</v>
      </c>
    </row>
    <row r="48" spans="1:13" s="62" customFormat="1" ht="16" customHeight="1">
      <c r="A48" s="274"/>
      <c r="B48" s="260" t="s">
        <v>112</v>
      </c>
      <c r="C48" s="261">
        <v>-75142.796000000002</v>
      </c>
      <c r="D48" s="261">
        <v>-71441.2</v>
      </c>
      <c r="E48"/>
      <c r="F48" s="262">
        <v>5.181318342916974E-2</v>
      </c>
      <c r="G48" s="262">
        <v>5.181318342916974E-2</v>
      </c>
      <c r="H48"/>
      <c r="I48" s="261">
        <v>-145522.24599999998</v>
      </c>
      <c r="J48" s="261">
        <v>-143369.473</v>
      </c>
      <c r="K48"/>
      <c r="L48" s="262">
        <v>1.501556053009967E-2</v>
      </c>
      <c r="M48" s="262">
        <v>1.501556053009967E-2</v>
      </c>
    </row>
    <row r="49" spans="1:13" s="62" customFormat="1" ht="16" customHeight="1">
      <c r="A49" s="274"/>
      <c r="B49" s="263" t="s">
        <v>114</v>
      </c>
      <c r="C49" s="264">
        <v>10198.111000000001</v>
      </c>
      <c r="D49" s="264">
        <v>-2117.0239999999999</v>
      </c>
      <c r="E49"/>
      <c r="F49" s="265" t="s">
        <v>154</v>
      </c>
      <c r="G49" s="265" t="s">
        <v>154</v>
      </c>
      <c r="H49"/>
      <c r="I49" s="264">
        <v>11854.134000000002</v>
      </c>
      <c r="J49" s="264">
        <v>-17149.267</v>
      </c>
      <c r="K49"/>
      <c r="L49" s="265" t="s">
        <v>154</v>
      </c>
      <c r="M49" s="265" t="s">
        <v>154</v>
      </c>
    </row>
    <row r="50" spans="1:13" s="62" customFormat="1" ht="16" customHeight="1">
      <c r="A50" s="274"/>
      <c r="B50" s="257" t="s">
        <v>37</v>
      </c>
      <c r="C50" s="258">
        <v>20086.03</v>
      </c>
      <c r="D50" s="258">
        <v>7301.5050000000001</v>
      </c>
      <c r="E50"/>
      <c r="F50" s="259">
        <v>1.7509438122688401</v>
      </c>
      <c r="G50" s="259">
        <v>1.7509438122688401</v>
      </c>
      <c r="H50"/>
      <c r="I50" s="258">
        <v>31347.544999999998</v>
      </c>
      <c r="J50" s="258">
        <v>4321.2430000000004</v>
      </c>
      <c r="K50"/>
      <c r="L50" s="259">
        <v>6.2542888701237107</v>
      </c>
      <c r="M50" s="259">
        <v>6.2542888701237107</v>
      </c>
    </row>
    <row r="51" spans="1:13" s="62" customFormat="1" ht="16" customHeight="1">
      <c r="A51" s="274"/>
      <c r="B51" s="257" t="s">
        <v>115</v>
      </c>
      <c r="C51" s="259">
        <v>7.0256576978691809E-2</v>
      </c>
      <c r="D51" s="259">
        <v>2.8257969749220686E-2</v>
      </c>
      <c r="E51"/>
      <c r="F51" s="259" t="s">
        <v>197</v>
      </c>
      <c r="G51" s="259" t="s">
        <v>197</v>
      </c>
      <c r="H51"/>
      <c r="I51" s="259">
        <v>5.8102811681796554E-2</v>
      </c>
      <c r="J51" s="259">
        <v>8.6923450827785364E-3</v>
      </c>
      <c r="K51"/>
      <c r="L51" s="259" t="s">
        <v>198</v>
      </c>
      <c r="M51" s="259" t="s">
        <v>198</v>
      </c>
    </row>
    <row r="52" spans="1:13" s="62" customFormat="1" ht="16" customHeight="1">
      <c r="A52" s="274"/>
      <c r="B52" s="51"/>
      <c r="C52" s="51"/>
      <c r="D52" s="51"/>
      <c r="E52"/>
      <c r="F52" s="51"/>
      <c r="G52" s="51"/>
      <c r="H52"/>
      <c r="K52"/>
    </row>
    <row r="53" spans="1:13" s="62" customFormat="1" ht="16" customHeight="1">
      <c r="A53" s="274"/>
      <c r="B53" s="355" t="s">
        <v>53</v>
      </c>
      <c r="C53" s="239" t="s">
        <v>176</v>
      </c>
      <c r="D53" s="239" t="s">
        <v>177</v>
      </c>
      <c r="E53"/>
      <c r="F53" s="357" t="s">
        <v>172</v>
      </c>
      <c r="G53" s="357"/>
      <c r="H53"/>
      <c r="I53" s="239" t="s">
        <v>178</v>
      </c>
      <c r="J53" s="239" t="s">
        <v>179</v>
      </c>
      <c r="K53"/>
      <c r="L53" s="352" t="s">
        <v>172</v>
      </c>
      <c r="M53" s="352"/>
    </row>
    <row r="54" spans="1:13">
      <c r="A54" s="274"/>
      <c r="B54" s="356"/>
      <c r="C54" s="353" t="s">
        <v>44</v>
      </c>
      <c r="D54" s="353"/>
      <c r="F54" s="240" t="s">
        <v>23</v>
      </c>
      <c r="G54" s="240" t="s">
        <v>159</v>
      </c>
      <c r="I54" s="353" t="s">
        <v>44</v>
      </c>
      <c r="J54" s="353"/>
      <c r="L54" s="240" t="s">
        <v>23</v>
      </c>
      <c r="M54" s="240" t="s">
        <v>159</v>
      </c>
    </row>
    <row r="55" spans="1:13" s="277" customFormat="1" ht="17.149999999999999" customHeight="1">
      <c r="A55" s="358"/>
      <c r="B55" s="241" t="s">
        <v>45</v>
      </c>
      <c r="C55" s="242">
        <v>59515.635000000002</v>
      </c>
      <c r="D55" s="242">
        <v>53486.040999999997</v>
      </c>
      <c r="E55"/>
      <c r="F55" s="243">
        <v>0.112732105186099</v>
      </c>
      <c r="G55" s="243">
        <v>0.112732105186099</v>
      </c>
      <c r="H55"/>
      <c r="I55" s="242">
        <v>117169.13800000001</v>
      </c>
      <c r="J55" s="242">
        <v>104860.629</v>
      </c>
      <c r="K55"/>
      <c r="L55" s="243">
        <v>0.11737969834226347</v>
      </c>
      <c r="M55" s="243">
        <v>0.11737969834226347</v>
      </c>
    </row>
    <row r="56" spans="1:13" s="62" customFormat="1" ht="17.149999999999999" customHeight="1">
      <c r="A56" s="358"/>
      <c r="B56" s="241" t="s">
        <v>46</v>
      </c>
      <c r="C56" s="242">
        <v>18229.662</v>
      </c>
      <c r="D56" s="242">
        <v>21710.955999999998</v>
      </c>
      <c r="E56"/>
      <c r="F56" s="243">
        <v>-0.16034733799838197</v>
      </c>
      <c r="G56" s="243">
        <v>1.7362265000901096</v>
      </c>
      <c r="H56"/>
      <c r="I56" s="242">
        <v>32417.476999999999</v>
      </c>
      <c r="J56" s="242">
        <v>40916.328999999998</v>
      </c>
      <c r="K56"/>
      <c r="L56" s="243">
        <v>-0.20771296466992428</v>
      </c>
      <c r="M56" s="243">
        <v>1.7438638671040274</v>
      </c>
    </row>
    <row r="57" spans="1:13" s="62" customFormat="1" ht="16" customHeight="1">
      <c r="A57" s="190"/>
      <c r="B57" s="241" t="s">
        <v>48</v>
      </c>
      <c r="C57" s="242">
        <v>7462.8829999999998</v>
      </c>
      <c r="D57" s="242">
        <v>6090.7219999999998</v>
      </c>
      <c r="E57"/>
      <c r="F57" s="243">
        <v>0.22528708419133237</v>
      </c>
      <c r="G57" s="243">
        <v>6.1332996652047278E-2</v>
      </c>
      <c r="H57"/>
      <c r="I57" s="242">
        <v>14758.067999999999</v>
      </c>
      <c r="J57" s="242">
        <v>11703.19</v>
      </c>
      <c r="K57"/>
      <c r="L57" s="243">
        <v>0.26102951417519482</v>
      </c>
      <c r="M57" s="243">
        <v>7.9201263363201546E-2</v>
      </c>
    </row>
    <row r="58" spans="1:13" s="62" customFormat="1" ht="16" customHeight="1">
      <c r="A58" s="190"/>
      <c r="B58" s="241" t="s">
        <v>49</v>
      </c>
      <c r="C58" s="242">
        <v>2925.6959999999999</v>
      </c>
      <c r="D58" s="242">
        <v>2103.9690000000001</v>
      </c>
      <c r="E58"/>
      <c r="F58" s="243">
        <v>0.39056041224941995</v>
      </c>
      <c r="G58" s="243">
        <v>6.1590929164758501E-2</v>
      </c>
      <c r="H58"/>
      <c r="I58" s="242">
        <v>6016.7430000000004</v>
      </c>
      <c r="J58" s="242">
        <v>4117.2619999999997</v>
      </c>
      <c r="K58"/>
      <c r="L58" s="243">
        <v>0.46134567098231805</v>
      </c>
      <c r="M58" s="243">
        <v>7.7095375824035139E-2</v>
      </c>
    </row>
    <row r="59" spans="1:13" s="62" customFormat="1" ht="16" customHeight="1">
      <c r="A59" s="190"/>
      <c r="B59" s="266" t="s">
        <v>24</v>
      </c>
      <c r="C59" s="267">
        <v>88133.876000000004</v>
      </c>
      <c r="D59" s="267">
        <v>83391.687999999995</v>
      </c>
      <c r="E59"/>
      <c r="F59" s="268">
        <v>5.6866434937736354E-2</v>
      </c>
      <c r="G59" s="268" t="s">
        <v>155</v>
      </c>
      <c r="H59"/>
      <c r="I59" s="267">
        <v>170361.42599999998</v>
      </c>
      <c r="J59" s="267">
        <v>161597.40999999997</v>
      </c>
      <c r="K59"/>
      <c r="L59" s="268">
        <v>5.4233641492150264E-2</v>
      </c>
      <c r="M59" s="268" t="s">
        <v>155</v>
      </c>
    </row>
    <row r="60" spans="1:13" s="62" customFormat="1" ht="16" customHeight="1">
      <c r="A60" s="190"/>
      <c r="B60" s="241" t="s">
        <v>45</v>
      </c>
      <c r="C60" s="242">
        <v>55900.533000000003</v>
      </c>
      <c r="D60" s="242">
        <v>49259.834999999999</v>
      </c>
      <c r="E60"/>
      <c r="F60" s="243">
        <v>0.1348095867556196</v>
      </c>
      <c r="G60" s="243">
        <v>0.1348095867556196</v>
      </c>
      <c r="H60"/>
      <c r="I60" s="242">
        <v>109763.353</v>
      </c>
      <c r="J60" s="242">
        <v>96527.990999999995</v>
      </c>
      <c r="K60"/>
      <c r="L60" s="243">
        <v>0.13711423870823136</v>
      </c>
      <c r="M60" s="243">
        <v>0.13711423870823136</v>
      </c>
    </row>
    <row r="61" spans="1:13" s="62" customFormat="1" ht="16" customHeight="1">
      <c r="A61" s="274"/>
      <c r="B61" s="241" t="s">
        <v>46</v>
      </c>
      <c r="C61" s="242">
        <v>14847.757</v>
      </c>
      <c r="D61" s="242">
        <v>18486.914000000001</v>
      </c>
      <c r="E61"/>
      <c r="F61" s="243">
        <v>-0.19685043160800131</v>
      </c>
      <c r="G61" s="243">
        <v>1.6153162703596431</v>
      </c>
      <c r="H61"/>
      <c r="I61" s="242">
        <v>26227.665000000001</v>
      </c>
      <c r="J61" s="242">
        <v>33588.165999999997</v>
      </c>
      <c r="K61"/>
      <c r="L61" s="243">
        <v>-0.21913971128998222</v>
      </c>
      <c r="M61" s="243">
        <v>1.6935674721130338</v>
      </c>
    </row>
    <row r="62" spans="1:13" s="62" customFormat="1" ht="16" customHeight="1">
      <c r="A62" s="190"/>
      <c r="B62" s="241" t="s">
        <v>48</v>
      </c>
      <c r="C62" s="242">
        <v>6030.1959999999999</v>
      </c>
      <c r="D62" s="242">
        <v>3484.1280000000002</v>
      </c>
      <c r="E62"/>
      <c r="F62" s="243">
        <v>0.73076190082568715</v>
      </c>
      <c r="G62" s="243">
        <v>0.50089545866200358</v>
      </c>
      <c r="H62"/>
      <c r="I62" s="242">
        <v>11833.233</v>
      </c>
      <c r="J62" s="242">
        <v>6290.3270000000002</v>
      </c>
      <c r="K62"/>
      <c r="L62" s="243">
        <v>0.88117930912017761</v>
      </c>
      <c r="M62" s="243">
        <v>0.61056365719655981</v>
      </c>
    </row>
    <row r="63" spans="1:13" s="62" customFormat="1" ht="16" customHeight="1">
      <c r="A63" s="190"/>
      <c r="B63" s="241" t="s">
        <v>49</v>
      </c>
      <c r="C63" s="242">
        <v>2773.9029999999998</v>
      </c>
      <c r="D63" s="242">
        <v>1992.2940000000001</v>
      </c>
      <c r="E63"/>
      <c r="F63" s="243">
        <v>0.39231609390983446</v>
      </c>
      <c r="G63" s="243">
        <v>6.3333781681342849E-2</v>
      </c>
      <c r="H63"/>
      <c r="I63" s="242">
        <v>5737.6580000000004</v>
      </c>
      <c r="J63" s="242">
        <v>3889.1590000000001</v>
      </c>
      <c r="K63"/>
      <c r="L63" s="243">
        <v>0.47529530163204958</v>
      </c>
      <c r="M63" s="243">
        <v>8.7496607892270761E-2</v>
      </c>
    </row>
    <row r="64" spans="1:13" s="62" customFormat="1" ht="16" customHeight="1">
      <c r="A64" s="190"/>
      <c r="B64" s="260" t="s">
        <v>50</v>
      </c>
      <c r="C64" s="261">
        <v>79552.38900000001</v>
      </c>
      <c r="D64" s="261">
        <v>73223.170999999988</v>
      </c>
      <c r="E64"/>
      <c r="F64" s="262">
        <v>8.6437365571070623E-2</v>
      </c>
      <c r="G64" s="262" t="s">
        <v>155</v>
      </c>
      <c r="H64"/>
      <c r="I64" s="261">
        <v>153561.90900000001</v>
      </c>
      <c r="J64" s="261">
        <v>140295.64300000001</v>
      </c>
      <c r="K64"/>
      <c r="L64" s="262">
        <v>9.4559358482714906E-2</v>
      </c>
      <c r="M64" s="262" t="s">
        <v>155</v>
      </c>
    </row>
    <row r="65" spans="1:13" s="62" customFormat="1" ht="16" customHeight="1">
      <c r="A65" s="190"/>
      <c r="B65" s="260" t="s">
        <v>112</v>
      </c>
      <c r="C65" s="261">
        <v>-13768.092000000001</v>
      </c>
      <c r="D65" s="261">
        <v>-10965.442999999999</v>
      </c>
      <c r="E65"/>
      <c r="F65" s="262">
        <v>0.25558921787291222</v>
      </c>
      <c r="G65" s="262" t="s">
        <v>155</v>
      </c>
      <c r="H65"/>
      <c r="I65" s="261">
        <v>-29136.576999999997</v>
      </c>
      <c r="J65" s="261">
        <v>-23323.915000000001</v>
      </c>
      <c r="K65"/>
      <c r="L65" s="262">
        <v>0.24921467943953646</v>
      </c>
      <c r="M65" s="262" t="s">
        <v>155</v>
      </c>
    </row>
    <row r="66" spans="1:13" s="62" customFormat="1" ht="16" customHeight="1">
      <c r="A66" s="274"/>
      <c r="B66" s="263" t="s">
        <v>114</v>
      </c>
      <c r="C66" s="264">
        <v>104774.641</v>
      </c>
      <c r="D66" s="264">
        <v>49138.138999999996</v>
      </c>
      <c r="E66"/>
      <c r="F66" s="265">
        <v>1.1322468276627249</v>
      </c>
      <c r="G66" s="265" t="s">
        <v>155</v>
      </c>
      <c r="H66"/>
      <c r="I66" s="264">
        <v>179753.53099999999</v>
      </c>
      <c r="J66" s="264">
        <v>104961.81300000002</v>
      </c>
      <c r="K66"/>
      <c r="L66" s="265">
        <v>0.71256122452839055</v>
      </c>
      <c r="M66" s="265" t="s">
        <v>155</v>
      </c>
    </row>
    <row r="67" spans="1:13" s="62" customFormat="1" ht="16" customHeight="1">
      <c r="A67" s="274"/>
      <c r="B67" s="257" t="s">
        <v>37</v>
      </c>
      <c r="C67" s="258">
        <v>70019.328000000009</v>
      </c>
      <c r="D67" s="258">
        <v>64528.721000000005</v>
      </c>
      <c r="E67"/>
      <c r="F67" s="259">
        <v>8.5087801445808964E-2</v>
      </c>
      <c r="G67" s="259" t="s">
        <v>155</v>
      </c>
      <c r="H67"/>
      <c r="I67" s="258">
        <v>132158.31100000002</v>
      </c>
      <c r="J67" s="258">
        <v>124353.88099999999</v>
      </c>
      <c r="K67"/>
      <c r="L67" s="259">
        <v>6.2759842613999473E-2</v>
      </c>
      <c r="M67" s="259" t="s">
        <v>155</v>
      </c>
    </row>
    <row r="68" spans="1:13" s="62" customFormat="1" ht="16" customHeight="1">
      <c r="A68" s="274"/>
      <c r="B68" s="257" t="s">
        <v>115</v>
      </c>
      <c r="C68" s="259">
        <v>0.79446554693679883</v>
      </c>
      <c r="D68" s="259">
        <v>0.77380279195211887</v>
      </c>
      <c r="E68"/>
      <c r="F68" s="354" t="s">
        <v>199</v>
      </c>
      <c r="G68" s="354"/>
      <c r="H68"/>
      <c r="I68" s="259">
        <v>0.77575255210648464</v>
      </c>
      <c r="J68" s="259">
        <v>0.76952892376183513</v>
      </c>
      <c r="K68"/>
      <c r="L68" s="354" t="s">
        <v>200</v>
      </c>
      <c r="M68" s="354">
        <v>0</v>
      </c>
    </row>
    <row r="69" spans="1:13" s="62" customFormat="1" ht="16" customHeight="1">
      <c r="A69" s="274"/>
      <c r="B69" s="278"/>
      <c r="C69" s="279"/>
      <c r="D69" s="279"/>
      <c r="E69"/>
      <c r="F69" s="280"/>
      <c r="G69" s="280"/>
      <c r="H69"/>
      <c r="I69" s="279"/>
      <c r="J69" s="279"/>
      <c r="K69"/>
      <c r="L69" s="280"/>
      <c r="M69" s="280"/>
    </row>
    <row r="70" spans="1:13" s="62" customFormat="1" ht="16" customHeight="1">
      <c r="A70" s="190"/>
      <c r="B70" s="355" t="s">
        <v>54</v>
      </c>
      <c r="C70" s="239" t="s">
        <v>176</v>
      </c>
      <c r="D70" s="239" t="s">
        <v>177</v>
      </c>
      <c r="E70"/>
      <c r="F70" s="357" t="s">
        <v>172</v>
      </c>
      <c r="G70" s="357"/>
      <c r="H70"/>
      <c r="I70" s="239" t="s">
        <v>178</v>
      </c>
      <c r="J70" s="239" t="s">
        <v>179</v>
      </c>
      <c r="K70"/>
      <c r="L70" s="352" t="s">
        <v>172</v>
      </c>
      <c r="M70" s="352"/>
    </row>
    <row r="71" spans="1:13" ht="12.75" customHeight="1">
      <c r="A71" s="278"/>
      <c r="B71" s="356"/>
      <c r="C71" s="353" t="s">
        <v>44</v>
      </c>
      <c r="D71" s="353"/>
      <c r="F71" s="240" t="s">
        <v>23</v>
      </c>
      <c r="G71" s="240" t="s">
        <v>159</v>
      </c>
      <c r="I71" s="353" t="s">
        <v>44</v>
      </c>
      <c r="J71" s="353"/>
      <c r="L71" s="240" t="s">
        <v>23</v>
      </c>
      <c r="M71" s="240" t="s">
        <v>159</v>
      </c>
    </row>
    <row r="72" spans="1:13" s="277" customFormat="1" ht="17.149999999999999" customHeight="1">
      <c r="A72" s="358"/>
      <c r="B72" s="241" t="s">
        <v>46</v>
      </c>
      <c r="C72" s="242">
        <v>32073.42</v>
      </c>
      <c r="D72" s="242">
        <v>32465.637999999999</v>
      </c>
      <c r="E72"/>
      <c r="F72" s="243">
        <v>-1.2081019322645048E-2</v>
      </c>
      <c r="G72" s="243">
        <v>2.2238343216876273</v>
      </c>
      <c r="H72"/>
      <c r="I72" s="242">
        <v>59427.034</v>
      </c>
      <c r="J72" s="242">
        <v>65090.877999999997</v>
      </c>
      <c r="K72"/>
      <c r="L72" s="243">
        <v>-8.7014404691238001E-2</v>
      </c>
      <c r="M72" s="243">
        <v>2.1742293199620901</v>
      </c>
    </row>
    <row r="73" spans="1:13" s="62" customFormat="1" ht="17.149999999999999" customHeight="1">
      <c r="A73" s="358"/>
      <c r="B73" s="241" t="s">
        <v>47</v>
      </c>
      <c r="C73" s="242">
        <v>398.81299999999999</v>
      </c>
      <c r="D73" s="242">
        <v>-251.65700000000001</v>
      </c>
      <c r="E73"/>
      <c r="F73" s="243">
        <v>-2.5847482883448505</v>
      </c>
      <c r="G73" s="243">
        <v>-2.4170141779909438</v>
      </c>
      <c r="H73"/>
      <c r="I73" s="242">
        <v>660.29300000000001</v>
      </c>
      <c r="J73" s="242">
        <v>-833.76</v>
      </c>
      <c r="K73"/>
      <c r="L73" s="243">
        <v>-1.7919461235847245</v>
      </c>
      <c r="M73" s="243">
        <v>-1.6761282374604449</v>
      </c>
    </row>
    <row r="74" spans="1:13" s="62" customFormat="1" ht="16" customHeight="1">
      <c r="A74" s="190"/>
      <c r="B74" s="241" t="s">
        <v>49</v>
      </c>
      <c r="C74" s="242">
        <v>-1293.56</v>
      </c>
      <c r="D74" s="242">
        <v>-435.65699999999998</v>
      </c>
      <c r="E74"/>
      <c r="F74" s="243">
        <v>1.9692166084786886</v>
      </c>
      <c r="G74" s="243">
        <v>1.2432921065117504</v>
      </c>
      <c r="H74"/>
      <c r="I74" s="242">
        <v>-943.60599999999999</v>
      </c>
      <c r="J74" s="242">
        <v>-614.904</v>
      </c>
      <c r="K74"/>
      <c r="L74" s="243">
        <v>0.53455823998542873</v>
      </c>
      <c r="M74" s="243">
        <v>0.13311532398619441</v>
      </c>
    </row>
    <row r="75" spans="1:13" s="62" customFormat="1" ht="16" customHeight="1">
      <c r="A75" s="190"/>
      <c r="B75" s="266" t="s">
        <v>24</v>
      </c>
      <c r="C75" s="267">
        <v>31178.672999999995</v>
      </c>
      <c r="D75" s="267">
        <v>31778.324000000001</v>
      </c>
      <c r="E75"/>
      <c r="F75" s="268">
        <v>-1.886981201400062E-2</v>
      </c>
      <c r="G75" s="268" t="s">
        <v>155</v>
      </c>
      <c r="H75"/>
      <c r="I75" s="267">
        <v>59143.720999999998</v>
      </c>
      <c r="J75" s="267">
        <v>63642.213999999993</v>
      </c>
      <c r="K75"/>
      <c r="L75" s="268">
        <v>-7.0684105992918411E-2</v>
      </c>
      <c r="M75" s="268" t="s">
        <v>155</v>
      </c>
    </row>
    <row r="76" spans="1:13" s="62" customFormat="1" ht="16" customHeight="1">
      <c r="A76" s="190"/>
      <c r="B76" s="241" t="s">
        <v>46</v>
      </c>
      <c r="C76" s="242">
        <v>22827.478999999999</v>
      </c>
      <c r="D76" s="242">
        <v>21344.5</v>
      </c>
      <c r="E76"/>
      <c r="F76" s="243">
        <v>6.9478273091428733E-2</v>
      </c>
      <c r="G76" s="243">
        <v>2.4787931532791929</v>
      </c>
      <c r="H76"/>
      <c r="I76" s="242">
        <v>43291.144</v>
      </c>
      <c r="J76" s="242">
        <v>42058.942000000003</v>
      </c>
      <c r="K76"/>
      <c r="L76" s="243">
        <v>2.929702796613376E-2</v>
      </c>
      <c r="M76" s="243">
        <v>2.5573849391008792</v>
      </c>
    </row>
    <row r="77" spans="1:13" s="62" customFormat="1" ht="16" customHeight="1">
      <c r="A77" s="190"/>
      <c r="B77" s="241" t="s">
        <v>47</v>
      </c>
      <c r="C77" s="242">
        <v>398.81299999999999</v>
      </c>
      <c r="D77" s="242">
        <v>-251.65700000000001</v>
      </c>
      <c r="E77"/>
      <c r="F77" s="243" t="s">
        <v>154</v>
      </c>
      <c r="G77" s="243" t="s">
        <v>154</v>
      </c>
      <c r="H77"/>
      <c r="I77" s="242">
        <v>660.29300000000001</v>
      </c>
      <c r="J77" s="242">
        <v>-833.76</v>
      </c>
      <c r="K77"/>
      <c r="L77" s="243" t="s">
        <v>154</v>
      </c>
      <c r="M77" s="243" t="s">
        <v>154</v>
      </c>
    </row>
    <row r="78" spans="1:13" s="62" customFormat="1" ht="16" customHeight="1">
      <c r="A78" s="274"/>
      <c r="B78" s="241" t="s">
        <v>49</v>
      </c>
      <c r="C78" s="242">
        <v>-1293.5609999999999</v>
      </c>
      <c r="D78" s="242">
        <v>-435.64800000000002</v>
      </c>
      <c r="E78"/>
      <c r="F78" s="243">
        <v>1.9692802446011455</v>
      </c>
      <c r="G78" s="243">
        <v>1.2433408654564602</v>
      </c>
      <c r="H78"/>
      <c r="I78" s="242">
        <v>-943.60199999999998</v>
      </c>
      <c r="J78" s="242">
        <v>-614.89400000000001</v>
      </c>
      <c r="K78"/>
      <c r="L78" s="243">
        <v>0.5345766912671126</v>
      </c>
      <c r="M78" s="243">
        <v>0.13312886679839186</v>
      </c>
    </row>
    <row r="79" spans="1:13" s="62" customFormat="1" ht="16" customHeight="1">
      <c r="A79" s="190"/>
      <c r="B79" s="260" t="s">
        <v>50</v>
      </c>
      <c r="C79" s="261">
        <v>21932.730999999996</v>
      </c>
      <c r="D79" s="261">
        <v>20657.195</v>
      </c>
      <c r="E79"/>
      <c r="F79" s="262">
        <v>6.174778327841679E-2</v>
      </c>
      <c r="G79" s="262" t="s">
        <v>155</v>
      </c>
      <c r="H79"/>
      <c r="I79" s="261">
        <v>43007.834999999999</v>
      </c>
      <c r="J79" s="261">
        <v>40610.288</v>
      </c>
      <c r="K79"/>
      <c r="L79" s="262">
        <v>5.9037921622225431E-2</v>
      </c>
      <c r="M79" s="262" t="s">
        <v>155</v>
      </c>
    </row>
    <row r="80" spans="1:13" s="62" customFormat="1" ht="16" customHeight="1">
      <c r="A80" s="190"/>
      <c r="B80" s="260" t="s">
        <v>112</v>
      </c>
      <c r="C80" s="261">
        <v>-5120.7760000000007</v>
      </c>
      <c r="D80" s="261">
        <v>-5498.4930000000004</v>
      </c>
      <c r="E80"/>
      <c r="F80" s="262">
        <v>-6.869464051331875E-2</v>
      </c>
      <c r="G80" s="262" t="s">
        <v>155</v>
      </c>
      <c r="H80"/>
      <c r="I80" s="261">
        <v>-9581.1150000000016</v>
      </c>
      <c r="J80" s="261">
        <v>-9869.0859999999993</v>
      </c>
      <c r="K80"/>
      <c r="L80" s="262">
        <v>-2.9179095206992578E-2</v>
      </c>
      <c r="M80" s="262" t="s">
        <v>155</v>
      </c>
    </row>
    <row r="81" spans="1:13" s="62" customFormat="1" ht="16" customHeight="1">
      <c r="A81" s="190"/>
      <c r="B81" s="260" t="s">
        <v>114</v>
      </c>
      <c r="C81" s="261">
        <v>16811.954000000002</v>
      </c>
      <c r="D81" s="261">
        <v>15158.703000000001</v>
      </c>
      <c r="E81"/>
      <c r="F81" s="262">
        <v>0.10906282681308554</v>
      </c>
      <c r="G81" s="262" t="s">
        <v>155</v>
      </c>
      <c r="H81"/>
      <c r="I81" s="261">
        <v>33426.652999999991</v>
      </c>
      <c r="J81" s="261">
        <v>30741.196</v>
      </c>
      <c r="K81"/>
      <c r="L81" s="262">
        <v>8.7356946034239824E-2</v>
      </c>
      <c r="M81" s="262" t="s">
        <v>155</v>
      </c>
    </row>
    <row r="82" spans="1:13" s="62" customFormat="1" ht="16" customHeight="1">
      <c r="A82" s="190"/>
      <c r="B82" s="260" t="s">
        <v>116</v>
      </c>
      <c r="C82" s="261">
        <v>-1022.076</v>
      </c>
      <c r="D82" s="261">
        <v>574.11599999999999</v>
      </c>
      <c r="E82"/>
      <c r="F82" s="262" t="s">
        <v>154</v>
      </c>
      <c r="G82" s="262" t="s">
        <v>155</v>
      </c>
      <c r="H82"/>
      <c r="I82" s="261">
        <v>-2963.2359999999999</v>
      </c>
      <c r="J82" s="261">
        <v>-7300.91</v>
      </c>
      <c r="K82"/>
      <c r="L82" s="262">
        <v>-0.59412785529475087</v>
      </c>
      <c r="M82" s="262" t="s">
        <v>155</v>
      </c>
    </row>
    <row r="83" spans="1:13" s="62" customFormat="1" ht="16" customHeight="1">
      <c r="A83" s="190"/>
      <c r="B83" s="263" t="s">
        <v>55</v>
      </c>
      <c r="C83" s="264">
        <v>189.00700000000001</v>
      </c>
      <c r="D83" s="264">
        <v>28.396000000000001</v>
      </c>
      <c r="E83"/>
      <c r="F83" s="265">
        <v>5.6561135371179043</v>
      </c>
      <c r="G83" s="265" t="s">
        <v>155</v>
      </c>
      <c r="H83"/>
      <c r="I83" s="264">
        <v>274.7</v>
      </c>
      <c r="J83" s="264">
        <v>47.545999999999999</v>
      </c>
      <c r="K83"/>
      <c r="L83" s="265">
        <v>4.777562781306524</v>
      </c>
      <c r="M83" s="265" t="s">
        <v>155</v>
      </c>
    </row>
    <row r="84" spans="1:13" s="62" customFormat="1" ht="16" customHeight="1">
      <c r="A84" s="274"/>
      <c r="B84" s="257" t="s">
        <v>37</v>
      </c>
      <c r="C84" s="258">
        <v>15978.885000000002</v>
      </c>
      <c r="D84" s="258">
        <v>15761.215000000002</v>
      </c>
      <c r="E84"/>
      <c r="F84" s="259">
        <v>1.3810483519195671E-2</v>
      </c>
      <c r="G84" s="259" t="s">
        <v>155</v>
      </c>
      <c r="H84"/>
      <c r="I84" s="258">
        <v>30738.116999999998</v>
      </c>
      <c r="J84" s="258">
        <v>23487.832000000002</v>
      </c>
      <c r="K84"/>
      <c r="L84" s="259">
        <v>0.30868259786599261</v>
      </c>
      <c r="M84" s="259" t="s">
        <v>155</v>
      </c>
    </row>
    <row r="85" spans="1:13" s="62" customFormat="1" ht="16" customHeight="1">
      <c r="A85" s="274"/>
      <c r="B85" s="257" t="s">
        <v>115</v>
      </c>
      <c r="C85" s="259">
        <v>0.51249406926330709</v>
      </c>
      <c r="D85" s="259">
        <v>0.49597376501038892</v>
      </c>
      <c r="E85"/>
      <c r="F85" s="354" t="s">
        <v>201</v>
      </c>
      <c r="G85" s="354"/>
      <c r="H85"/>
      <c r="I85" s="259">
        <v>0.51971902478033127</v>
      </c>
      <c r="J85" s="259">
        <v>0.3690605735369295</v>
      </c>
      <c r="K85"/>
      <c r="L85" s="354" t="s">
        <v>202</v>
      </c>
      <c r="M85" s="354"/>
    </row>
    <row r="86" spans="1:13" s="62" customFormat="1" ht="16" customHeight="1">
      <c r="A86" s="274"/>
      <c r="B86" s="51"/>
      <c r="C86" s="51"/>
      <c r="D86" s="51"/>
      <c r="E86"/>
      <c r="F86" s="51"/>
      <c r="G86" s="51"/>
      <c r="H86"/>
      <c r="K86"/>
    </row>
    <row r="87" spans="1:13" s="62" customFormat="1" ht="16" customHeight="1">
      <c r="A87" s="190"/>
      <c r="B87" s="51"/>
      <c r="C87" s="51"/>
      <c r="D87" s="51"/>
      <c r="E87"/>
      <c r="F87" s="51"/>
      <c r="G87" s="51"/>
      <c r="H87"/>
      <c r="K87"/>
    </row>
    <row r="88" spans="1:13" s="62" customFormat="1" ht="16" customHeight="1">
      <c r="A88" s="190"/>
      <c r="B88" s="51"/>
      <c r="C88" s="51"/>
      <c r="D88" s="51"/>
      <c r="E88"/>
      <c r="F88" s="51"/>
      <c r="G88" s="51"/>
      <c r="H88"/>
      <c r="K88"/>
    </row>
    <row r="89" spans="1:13" s="62" customFormat="1" ht="16" customHeight="1">
      <c r="A89" s="274"/>
      <c r="B89" s="51"/>
      <c r="C89" s="51"/>
      <c r="D89" s="51"/>
      <c r="E89"/>
      <c r="F89" s="51"/>
      <c r="G89" s="51"/>
      <c r="H89"/>
      <c r="K89"/>
    </row>
    <row r="90" spans="1:13" s="62" customFormat="1" ht="16" customHeight="1">
      <c r="A90" s="190"/>
      <c r="B90" s="51"/>
      <c r="C90" s="51"/>
      <c r="D90" s="51"/>
      <c r="E90"/>
      <c r="F90" s="51"/>
      <c r="G90" s="51"/>
      <c r="H90"/>
      <c r="K90"/>
    </row>
    <row r="91" spans="1:13">
      <c r="C91" s="281"/>
      <c r="D91" s="281"/>
    </row>
    <row r="92" spans="1:13" ht="12.75" customHeight="1"/>
    <row r="93" spans="1:13" ht="12.75" customHeight="1"/>
  </sheetData>
  <mergeCells count="38">
    <mergeCell ref="A4:A5"/>
    <mergeCell ref="F4:G4"/>
    <mergeCell ref="A27:A28"/>
    <mergeCell ref="C5:D5"/>
    <mergeCell ref="F23:G23"/>
    <mergeCell ref="B4:B5"/>
    <mergeCell ref="A55:A56"/>
    <mergeCell ref="F68:G68"/>
    <mergeCell ref="F70:G70"/>
    <mergeCell ref="A44:A45"/>
    <mergeCell ref="A72:A73"/>
    <mergeCell ref="L68:M68"/>
    <mergeCell ref="B70:B71"/>
    <mergeCell ref="L39:M39"/>
    <mergeCell ref="L4:M4"/>
    <mergeCell ref="I5:J5"/>
    <mergeCell ref="L23:M23"/>
    <mergeCell ref="B26:B27"/>
    <mergeCell ref="F26:G26"/>
    <mergeCell ref="L26:M26"/>
    <mergeCell ref="C27:D27"/>
    <mergeCell ref="I27:J27"/>
    <mergeCell ref="F39:G39"/>
    <mergeCell ref="B53:B54"/>
    <mergeCell ref="F53:G53"/>
    <mergeCell ref="L53:M53"/>
    <mergeCell ref="C54:D54"/>
    <mergeCell ref="I54:J54"/>
    <mergeCell ref="B42:B43"/>
    <mergeCell ref="F42:G42"/>
    <mergeCell ref="L42:M42"/>
    <mergeCell ref="C43:D43"/>
    <mergeCell ref="I43:J43"/>
    <mergeCell ref="L70:M70"/>
    <mergeCell ref="C71:D71"/>
    <mergeCell ref="I71:J71"/>
    <mergeCell ref="F85:G85"/>
    <mergeCell ref="L85:M8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4:R51"/>
  <sheetViews>
    <sheetView showGridLines="0" topLeftCell="B1" zoomScaleNormal="100" workbookViewId="0">
      <selection activeCell="M15" sqref="M15"/>
    </sheetView>
  </sheetViews>
  <sheetFormatPr baseColWidth="10" defaultColWidth="11.453125" defaultRowHeight="16.5"/>
  <cols>
    <col min="1" max="1" width="3.90625" style="51" customWidth="1"/>
    <col min="2" max="2" width="33.54296875" style="51" customWidth="1"/>
    <col min="3" max="3" width="15.26953125" style="51" customWidth="1"/>
    <col min="4" max="4" width="8.7265625" style="51" customWidth="1"/>
    <col min="5" max="5" width="15.26953125" style="51" customWidth="1"/>
    <col min="6" max="6" width="8.7265625" style="51" customWidth="1"/>
    <col min="7" max="7" width="1.36328125" customWidth="1"/>
    <col min="8" max="8" width="8.7265625" style="51" customWidth="1"/>
    <col min="9" max="9" width="9.81640625" style="51" bestFit="1" customWidth="1"/>
    <col min="10" max="10" width="8.7265625" style="51" customWidth="1"/>
    <col min="11" max="11" width="27.90625" style="51" customWidth="1"/>
    <col min="12" max="12" width="13.08984375" style="51" bestFit="1" customWidth="1"/>
    <col min="13" max="13" width="11.54296875" style="51" bestFit="1" customWidth="1"/>
    <col min="14" max="14" width="12.54296875" style="51" bestFit="1" customWidth="1"/>
    <col min="15" max="15" width="11.54296875" style="51" bestFit="1" customWidth="1"/>
    <col min="16" max="16" width="1.36328125" customWidth="1"/>
    <col min="17" max="17" width="8.54296875" style="51" bestFit="1" customWidth="1"/>
    <col min="18" max="18" width="11.1796875" style="51" customWidth="1"/>
    <col min="19" max="19" width="13.1796875" style="51" bestFit="1" customWidth="1"/>
    <col min="20" max="20" width="11.54296875" style="51" bestFit="1" customWidth="1"/>
    <col min="21" max="21" width="12" style="51" bestFit="1" customWidth="1"/>
    <col min="22" max="22" width="11.54296875" style="51" bestFit="1" customWidth="1"/>
    <col min="23" max="23" width="1.36328125" style="51" customWidth="1"/>
    <col min="24" max="25" width="11.54296875" style="51" bestFit="1" customWidth="1"/>
    <col min="26" max="16384" width="11.453125" style="51"/>
  </cols>
  <sheetData>
    <row r="4" spans="2:18" ht="15" customHeight="1">
      <c r="C4" s="361" t="s">
        <v>176</v>
      </c>
      <c r="D4" s="361"/>
      <c r="E4" s="362" t="s">
        <v>177</v>
      </c>
      <c r="F4" s="362"/>
      <c r="H4" s="362" t="s">
        <v>173</v>
      </c>
      <c r="I4" s="362"/>
      <c r="L4" s="361" t="s">
        <v>178</v>
      </c>
      <c r="M4" s="361"/>
      <c r="N4" s="362" t="s">
        <v>179</v>
      </c>
      <c r="O4" s="362"/>
      <c r="Q4" s="362" t="s">
        <v>173</v>
      </c>
      <c r="R4" s="362"/>
    </row>
    <row r="5" spans="2:18" ht="33" customHeight="1">
      <c r="B5" s="299" t="s">
        <v>160</v>
      </c>
      <c r="C5" s="298" t="s">
        <v>146</v>
      </c>
      <c r="D5" s="298" t="s">
        <v>2</v>
      </c>
      <c r="E5" s="298" t="s">
        <v>146</v>
      </c>
      <c r="F5" s="298" t="s">
        <v>2</v>
      </c>
      <c r="H5" s="298" t="s">
        <v>23</v>
      </c>
      <c r="I5" s="298" t="s">
        <v>43</v>
      </c>
      <c r="K5" s="299" t="s">
        <v>160</v>
      </c>
      <c r="L5" s="298" t="str">
        <f>+C5</f>
        <v>CLP</v>
      </c>
      <c r="M5" s="298" t="str">
        <f t="shared" ref="M5:N5" si="0">+D5</f>
        <v>%</v>
      </c>
      <c r="N5" s="298" t="str">
        <f t="shared" si="0"/>
        <v>CLP</v>
      </c>
      <c r="O5" s="298" t="str">
        <f>+F5</f>
        <v>%</v>
      </c>
      <c r="Q5" s="298" t="str">
        <f>+H5</f>
        <v>∆ %</v>
      </c>
      <c r="R5" s="298" t="str">
        <f>+I5</f>
        <v>ML ∆ %</v>
      </c>
    </row>
    <row r="6" spans="2:18" ht="17.149999999999999" customHeight="1">
      <c r="B6" s="283" t="s">
        <v>147</v>
      </c>
      <c r="C6" s="284">
        <v>1200286.865</v>
      </c>
      <c r="D6" s="285">
        <v>0.308712787448093</v>
      </c>
      <c r="E6" s="284">
        <v>1187591.304</v>
      </c>
      <c r="F6" s="285">
        <v>0.32827189655156214</v>
      </c>
      <c r="H6" s="285">
        <v>1.0690176795029815E-2</v>
      </c>
      <c r="I6" s="285">
        <v>1.0690176795029815E-2</v>
      </c>
      <c r="K6" s="283" t="s">
        <v>147</v>
      </c>
      <c r="L6" s="284">
        <v>2395274.9559999998</v>
      </c>
      <c r="M6" s="285">
        <v>0.3089178234209039</v>
      </c>
      <c r="N6" s="284">
        <v>2326339.4950000001</v>
      </c>
      <c r="O6" s="285">
        <v>0.32542015349969605</v>
      </c>
      <c r="Q6" s="285">
        <v>2.9632588514343139E-2</v>
      </c>
      <c r="R6" s="285">
        <v>2.9632588514343139E-2</v>
      </c>
    </row>
    <row r="7" spans="2:18" ht="17.149999999999999" customHeight="1">
      <c r="B7" s="283" t="s">
        <v>53</v>
      </c>
      <c r="C7" s="284">
        <v>59515.635000000002</v>
      </c>
      <c r="D7" s="285">
        <v>1.5307372023598113E-2</v>
      </c>
      <c r="E7" s="284">
        <v>53486.040999999997</v>
      </c>
      <c r="F7" s="285">
        <v>1.4784517248456216E-2</v>
      </c>
      <c r="H7" s="285">
        <v>0.112732105186099</v>
      </c>
      <c r="I7" s="285">
        <v>0.112732105186099</v>
      </c>
      <c r="K7" s="283" t="s">
        <v>53</v>
      </c>
      <c r="L7" s="284">
        <v>117169.13800000001</v>
      </c>
      <c r="M7" s="285">
        <v>1.5111265198342234E-2</v>
      </c>
      <c r="N7" s="284">
        <v>104860.629</v>
      </c>
      <c r="O7" s="285">
        <v>1.4668435995088791E-2</v>
      </c>
      <c r="Q7" s="285">
        <v>0.11737969834226347</v>
      </c>
      <c r="R7" s="285">
        <v>0.11737969834226347</v>
      </c>
    </row>
    <row r="8" spans="2:18" ht="17.149999999999999" customHeight="1">
      <c r="B8" s="283" t="s">
        <v>51</v>
      </c>
      <c r="C8" s="284">
        <v>189836.04</v>
      </c>
      <c r="D8" s="285">
        <v>4.8825672241700056E-2</v>
      </c>
      <c r="E8" s="284">
        <v>191656.967</v>
      </c>
      <c r="F8" s="285">
        <v>5.2977481253441511E-2</v>
      </c>
      <c r="H8" s="285">
        <v>-9.5009695108031478E-3</v>
      </c>
      <c r="I8" s="285">
        <v>-9.5009695108031478E-3</v>
      </c>
      <c r="K8" s="283" t="s">
        <v>51</v>
      </c>
      <c r="L8" s="284">
        <v>383129.51899999997</v>
      </c>
      <c r="M8" s="285">
        <v>4.9412088078366667E-2</v>
      </c>
      <c r="N8" s="284">
        <v>393726.83600000001</v>
      </c>
      <c r="O8" s="285">
        <v>5.5076504389600996E-2</v>
      </c>
      <c r="Q8" s="285">
        <v>-2.6915404364258322E-2</v>
      </c>
      <c r="R8" s="285">
        <v>-2.6915404364258322E-2</v>
      </c>
    </row>
    <row r="9" spans="2:18" ht="17.149999999999999" customHeight="1">
      <c r="B9" s="283" t="s">
        <v>52</v>
      </c>
      <c r="C9" s="284">
        <v>285895.36900000001</v>
      </c>
      <c r="D9" s="285">
        <v>7.3532052091973124E-2</v>
      </c>
      <c r="E9" s="284">
        <v>258387.459</v>
      </c>
      <c r="F9" s="285">
        <v>7.1423006319915772E-2</v>
      </c>
      <c r="H9" s="285">
        <v>0.1064599269115456</v>
      </c>
      <c r="I9" s="285">
        <v>0.1064599269115456</v>
      </c>
      <c r="K9" s="283" t="s">
        <v>52</v>
      </c>
      <c r="L9" s="284">
        <v>539518.55500000005</v>
      </c>
      <c r="M9" s="285">
        <v>6.9581530624825375E-2</v>
      </c>
      <c r="N9" s="284">
        <v>497132.01199999999</v>
      </c>
      <c r="O9" s="285">
        <v>6.9541344245910561E-2</v>
      </c>
      <c r="Q9" s="285">
        <v>8.5262147632528817E-2</v>
      </c>
      <c r="R9" s="285">
        <v>8.5262147632528817E-2</v>
      </c>
    </row>
    <row r="10" spans="2:18" ht="17.149999999999999" customHeight="1">
      <c r="B10" s="283" t="s">
        <v>15</v>
      </c>
      <c r="C10" s="284">
        <v>4350.8190000000004</v>
      </c>
      <c r="D10" s="285">
        <v>1.1190270428995527E-3</v>
      </c>
      <c r="E10" s="284">
        <v>4057.3</v>
      </c>
      <c r="F10" s="285">
        <v>1.121511719892699E-3</v>
      </c>
      <c r="H10" s="285">
        <v>7.2343430360091832E-2</v>
      </c>
      <c r="I10" s="285">
        <v>7.2343430360091832E-2</v>
      </c>
      <c r="K10" s="283" t="s">
        <v>15</v>
      </c>
      <c r="L10" s="284">
        <v>7923.3040000000001</v>
      </c>
      <c r="M10" s="285">
        <v>1.0218659114065156E-3</v>
      </c>
      <c r="N10" s="284">
        <v>8609.6270000000004</v>
      </c>
      <c r="O10" s="285">
        <v>1.2043582400319984E-3</v>
      </c>
      <c r="Q10" s="285">
        <v>-7.9715764689922142E-2</v>
      </c>
      <c r="R10" s="285">
        <v>-7.9715764689922142E-2</v>
      </c>
    </row>
    <row r="11" spans="2:18" ht="17.149999999999999" customHeight="1">
      <c r="B11" s="303" t="s">
        <v>45</v>
      </c>
      <c r="C11" s="304">
        <v>1739884.7279999999</v>
      </c>
      <c r="D11" s="305">
        <v>0.44749691084826382</v>
      </c>
      <c r="E11" s="304">
        <v>1695179.071</v>
      </c>
      <c r="F11" s="305">
        <v>0.46857841309326836</v>
      </c>
      <c r="H11" s="305">
        <v>2.6372232742130075E-2</v>
      </c>
      <c r="I11" s="305">
        <v>2.6372232742130075E-2</v>
      </c>
      <c r="K11" s="303" t="s">
        <v>45</v>
      </c>
      <c r="L11" s="304">
        <v>3443015.4719999996</v>
      </c>
      <c r="M11" s="305">
        <v>0.44404457323384466</v>
      </c>
      <c r="N11" s="304">
        <v>3330668.5990000004</v>
      </c>
      <c r="O11" s="305">
        <v>0.46591079637032845</v>
      </c>
      <c r="Q11" s="305">
        <v>3.3731027167857697E-2</v>
      </c>
      <c r="R11" s="305">
        <v>3.3731027167857697E-2</v>
      </c>
    </row>
    <row r="12" spans="2:18" ht="17.149999999999999" customHeight="1">
      <c r="B12" s="283" t="s">
        <v>147</v>
      </c>
      <c r="C12" s="286">
        <v>461376.02799999999</v>
      </c>
      <c r="D12" s="287">
        <v>0.11866553223142152</v>
      </c>
      <c r="E12" s="286">
        <v>424653.20199999999</v>
      </c>
      <c r="F12" s="287">
        <v>0.11738189015674505</v>
      </c>
      <c r="H12" s="287">
        <v>8.647721441177314E-2</v>
      </c>
      <c r="I12" s="287">
        <v>2.5576839079703504</v>
      </c>
      <c r="K12" s="283" t="s">
        <v>147</v>
      </c>
      <c r="L12" s="286">
        <v>896673.92700000003</v>
      </c>
      <c r="M12" s="287">
        <v>0.11564374150585596</v>
      </c>
      <c r="N12" s="286">
        <v>859486.75300000003</v>
      </c>
      <c r="O12" s="287">
        <v>0.12022936105988062</v>
      </c>
      <c r="Q12" s="287">
        <v>4.3266721529098495E-2</v>
      </c>
      <c r="R12" s="287">
        <v>2.6297164571127074</v>
      </c>
    </row>
    <row r="13" spans="2:18" ht="17.149999999999999" customHeight="1">
      <c r="B13" s="283" t="s">
        <v>53</v>
      </c>
      <c r="C13" s="286">
        <v>18229.662</v>
      </c>
      <c r="D13" s="287">
        <v>4.6886539662804507E-3</v>
      </c>
      <c r="E13" s="286">
        <v>21710.955999999998</v>
      </c>
      <c r="F13" s="287">
        <v>6.0013042180944737E-3</v>
      </c>
      <c r="H13" s="287">
        <v>-0.16034733799838197</v>
      </c>
      <c r="I13" s="287">
        <v>1.7362265000901096</v>
      </c>
      <c r="K13" s="283" t="s">
        <v>53</v>
      </c>
      <c r="L13" s="286">
        <v>32417.476999999999</v>
      </c>
      <c r="M13" s="287">
        <v>4.1808713486324338E-3</v>
      </c>
      <c r="N13" s="286">
        <v>40916.328999999998</v>
      </c>
      <c r="O13" s="287">
        <v>5.7235833774227632E-3</v>
      </c>
      <c r="Q13" s="287">
        <v>-0.20771296466992428</v>
      </c>
      <c r="R13" s="287">
        <v>1.7438638671040274</v>
      </c>
    </row>
    <row r="14" spans="2:18" ht="17.149999999999999" customHeight="1">
      <c r="B14" s="283" t="s">
        <v>51</v>
      </c>
      <c r="C14" s="286">
        <v>160402.11900000001</v>
      </c>
      <c r="D14" s="287">
        <v>4.1255292141408814E-2</v>
      </c>
      <c r="E14" s="286">
        <v>175934.266</v>
      </c>
      <c r="F14" s="287">
        <v>4.8631439935355923E-2</v>
      </c>
      <c r="H14" s="287">
        <v>-8.8283808226420235E-2</v>
      </c>
      <c r="I14" s="287">
        <v>1.9895675608745984</v>
      </c>
      <c r="K14" s="283" t="s">
        <v>51</v>
      </c>
      <c r="L14" s="286">
        <v>313355.27</v>
      </c>
      <c r="M14" s="287">
        <v>4.0413326129173491E-2</v>
      </c>
      <c r="N14" s="286">
        <v>363583.69099999999</v>
      </c>
      <c r="O14" s="287">
        <v>5.0859928565673972E-2</v>
      </c>
      <c r="Q14" s="287">
        <v>-0.13814816847766687</v>
      </c>
      <c r="R14" s="287">
        <v>2.0132495126185201</v>
      </c>
    </row>
    <row r="15" spans="2:18" ht="17.149999999999999" customHeight="1">
      <c r="B15" s="283" t="s">
        <v>54</v>
      </c>
      <c r="C15" s="286">
        <v>32073.42</v>
      </c>
      <c r="D15" s="287">
        <v>8.2492570567231985E-3</v>
      </c>
      <c r="E15" s="286">
        <v>32465.637999999999</v>
      </c>
      <c r="F15" s="287">
        <v>8.9740944743533294E-3</v>
      </c>
      <c r="H15" s="287">
        <v>-1.2081019322645048E-2</v>
      </c>
      <c r="I15" s="287">
        <v>2.2238343216876273</v>
      </c>
      <c r="K15" s="283" t="s">
        <v>54</v>
      </c>
      <c r="L15" s="286">
        <v>59427.034</v>
      </c>
      <c r="M15" s="287">
        <v>7.6642850331876695E-3</v>
      </c>
      <c r="N15" s="286">
        <v>65090.877999999997</v>
      </c>
      <c r="O15" s="287">
        <v>9.1052417567238988E-3</v>
      </c>
      <c r="Q15" s="287">
        <v>-8.7014404691238001E-2</v>
      </c>
      <c r="R15" s="287">
        <v>2.1742293199620901</v>
      </c>
    </row>
    <row r="16" spans="2:18" ht="17" customHeight="1">
      <c r="B16" s="283" t="s">
        <v>15</v>
      </c>
      <c r="C16" s="286">
        <v>1823.077</v>
      </c>
      <c r="D16" s="287">
        <v>4.6889389429626645E-4</v>
      </c>
      <c r="E16" s="286">
        <v>1541.902</v>
      </c>
      <c r="F16" s="287">
        <v>4.262098350937797E-4</v>
      </c>
      <c r="H16" s="287">
        <v>0.18235594739484084</v>
      </c>
      <c r="I16" s="287">
        <v>2.9239681974375569</v>
      </c>
      <c r="K16" s="283" t="s">
        <v>15</v>
      </c>
      <c r="L16" s="286">
        <v>150.49799999999999</v>
      </c>
      <c r="M16" s="287">
        <v>1.940967757072779E-5</v>
      </c>
      <c r="N16" s="286">
        <v>893.08</v>
      </c>
      <c r="O16" s="287">
        <v>1.2492855462934422E-4</v>
      </c>
      <c r="Q16" s="287">
        <v>-0.83148430151834107</v>
      </c>
      <c r="R16" s="287">
        <v>-2.4987436295239251E-2</v>
      </c>
    </row>
    <row r="17" spans="2:18" ht="17.149999999999999" customHeight="1">
      <c r="B17" s="303" t="s">
        <v>46</v>
      </c>
      <c r="C17" s="304">
        <v>673904.3060000001</v>
      </c>
      <c r="D17" s="305">
        <v>0.17332762929013029</v>
      </c>
      <c r="E17" s="304">
        <v>656305.96400000004</v>
      </c>
      <c r="F17" s="305">
        <v>0.18141493861964259</v>
      </c>
      <c r="H17" s="305">
        <v>2.6814234465801778E-2</v>
      </c>
      <c r="I17" s="305">
        <v>2.3624312538077139</v>
      </c>
      <c r="K17" s="303" t="s">
        <v>46</v>
      </c>
      <c r="L17" s="304">
        <v>1302024.206</v>
      </c>
      <c r="M17" s="305">
        <v>0.16792163369442026</v>
      </c>
      <c r="N17" s="304">
        <v>1329970.7310000001</v>
      </c>
      <c r="O17" s="305">
        <v>0.18604304331433064</v>
      </c>
      <c r="Q17" s="305">
        <v>-2.1012887237741862E-2</v>
      </c>
      <c r="R17" s="305">
        <v>2.4096235404802444</v>
      </c>
    </row>
    <row r="18" spans="2:18" ht="17.149999999999999" customHeight="1">
      <c r="B18" s="283" t="s">
        <v>147</v>
      </c>
      <c r="C18" s="284">
        <v>473805.17</v>
      </c>
      <c r="D18" s="287">
        <v>0.12186229725842877</v>
      </c>
      <c r="E18" s="284">
        <v>398163.304</v>
      </c>
      <c r="F18" s="287">
        <v>0.11005959920814323</v>
      </c>
      <c r="H18" s="287">
        <v>0.18997698994380441</v>
      </c>
      <c r="I18" s="287">
        <v>1.7968641660929485E-2</v>
      </c>
      <c r="K18" s="283" t="s">
        <v>147</v>
      </c>
      <c r="L18" s="284">
        <v>963588.272</v>
      </c>
      <c r="M18" s="287">
        <v>0.12427366257661066</v>
      </c>
      <c r="N18" s="284">
        <v>798221.04700000002</v>
      </c>
      <c r="O18" s="287">
        <v>0.11165920374035007</v>
      </c>
      <c r="Q18" s="287">
        <v>0.20716971272745699</v>
      </c>
      <c r="R18" s="287">
        <v>3.3652796122863426E-2</v>
      </c>
    </row>
    <row r="19" spans="2:18" ht="17.149999999999999" customHeight="1">
      <c r="B19" s="283" t="s">
        <v>15</v>
      </c>
      <c r="C19" s="284">
        <v>0</v>
      </c>
      <c r="D19" s="287">
        <v>0</v>
      </c>
      <c r="E19" s="284">
        <v>0</v>
      </c>
      <c r="F19" s="287">
        <v>0</v>
      </c>
      <c r="H19" s="287" t="s">
        <v>155</v>
      </c>
      <c r="I19" s="287" t="s">
        <v>155</v>
      </c>
      <c r="K19" s="283" t="s">
        <v>15</v>
      </c>
      <c r="L19" s="284">
        <v>0</v>
      </c>
      <c r="M19" s="287">
        <v>0</v>
      </c>
      <c r="N19" s="284">
        <v>0</v>
      </c>
      <c r="O19" s="287">
        <v>0</v>
      </c>
      <c r="Q19" s="287" t="s">
        <v>155</v>
      </c>
      <c r="R19" s="287" t="s">
        <v>155</v>
      </c>
    </row>
    <row r="20" spans="2:18" ht="17" customHeight="1">
      <c r="B20" s="303" t="s">
        <v>153</v>
      </c>
      <c r="C20" s="304">
        <v>473805.17</v>
      </c>
      <c r="D20" s="305">
        <v>0.12186229725842877</v>
      </c>
      <c r="E20" s="304">
        <v>398163.304</v>
      </c>
      <c r="F20" s="305">
        <v>0.11005959920814323</v>
      </c>
      <c r="H20" s="305">
        <v>0.18997698994380441</v>
      </c>
      <c r="I20" s="305">
        <v>1.7968641660929485E-2</v>
      </c>
      <c r="K20" s="303" t="s">
        <v>153</v>
      </c>
      <c r="L20" s="304">
        <v>963588.272</v>
      </c>
      <c r="M20" s="305">
        <v>0.12427366257661066</v>
      </c>
      <c r="N20" s="304">
        <v>798221.04700000002</v>
      </c>
      <c r="O20" s="305">
        <v>0.11165920374035007</v>
      </c>
      <c r="Q20" s="305">
        <v>0.20716971272745699</v>
      </c>
      <c r="R20" s="305">
        <v>3.3652796122863426E-2</v>
      </c>
    </row>
    <row r="21" spans="2:18" ht="17" customHeight="1">
      <c r="B21" s="283" t="s">
        <v>147</v>
      </c>
      <c r="C21" s="284">
        <v>462865.29499999998</v>
      </c>
      <c r="D21" s="287">
        <v>0.11904857047022159</v>
      </c>
      <c r="E21" s="284">
        <v>402298.467</v>
      </c>
      <c r="F21" s="287">
        <v>0.11120263368135612</v>
      </c>
      <c r="H21" s="287">
        <v>0.15055197314485413</v>
      </c>
      <c r="I21" s="287">
        <v>3.5934506093807661E-2</v>
      </c>
      <c r="K21" s="283" t="s">
        <v>147</v>
      </c>
      <c r="L21" s="284">
        <v>943917.57200000004</v>
      </c>
      <c r="M21" s="287">
        <v>0.1217367388660596</v>
      </c>
      <c r="N21" s="284">
        <v>774673.68900000001</v>
      </c>
      <c r="O21" s="287">
        <v>0.10836528001539854</v>
      </c>
      <c r="Q21" s="287">
        <v>0.21847119039046126</v>
      </c>
      <c r="R21" s="287">
        <v>4.5264170774476531E-2</v>
      </c>
    </row>
    <row r="22" spans="2:18" ht="17" customHeight="1">
      <c r="B22" s="283" t="s">
        <v>54</v>
      </c>
      <c r="C22" s="284">
        <v>398.81299999999999</v>
      </c>
      <c r="D22" s="287">
        <v>1.0257437325246104E-4</v>
      </c>
      <c r="E22" s="284">
        <v>-251.65700000000001</v>
      </c>
      <c r="F22" s="287">
        <v>-6.956258469746801E-5</v>
      </c>
      <c r="H22" s="287" t="s">
        <v>154</v>
      </c>
      <c r="I22" s="287" t="s">
        <v>154</v>
      </c>
      <c r="K22" s="283" t="s">
        <v>54</v>
      </c>
      <c r="L22" s="284">
        <v>660.29300000000001</v>
      </c>
      <c r="M22" s="287">
        <v>8.5157771081400185E-5</v>
      </c>
      <c r="N22" s="284">
        <v>-833.76</v>
      </c>
      <c r="O22" s="287">
        <v>-1.1663057252179205E-4</v>
      </c>
      <c r="Q22" s="287" t="s">
        <v>154</v>
      </c>
      <c r="R22" s="287">
        <v>-1.6761282374604449</v>
      </c>
    </row>
    <row r="23" spans="2:18" ht="17" customHeight="1">
      <c r="B23" s="303" t="s">
        <v>47</v>
      </c>
      <c r="C23" s="304">
        <v>463264.10800000001</v>
      </c>
      <c r="D23" s="305">
        <v>0.11915114484347407</v>
      </c>
      <c r="E23" s="304">
        <v>402046.81</v>
      </c>
      <c r="F23" s="305">
        <v>0.11113307109665865</v>
      </c>
      <c r="H23" s="305">
        <v>0.15226410576420202</v>
      </c>
      <c r="I23" s="305">
        <v>3.7475513231752355E-2</v>
      </c>
      <c r="K23" s="303" t="s">
        <v>47</v>
      </c>
      <c r="L23" s="304">
        <v>944577.86499999999</v>
      </c>
      <c r="M23" s="305">
        <v>0.12182189663714098</v>
      </c>
      <c r="N23" s="304">
        <v>773839.929</v>
      </c>
      <c r="O23" s="305">
        <v>0.10824864944287674</v>
      </c>
      <c r="Q23" s="305">
        <v>0.22063727859150051</v>
      </c>
      <c r="R23" s="305">
        <v>4.7129764471021129E-2</v>
      </c>
    </row>
    <row r="24" spans="2:18" ht="17.149999999999999" customHeight="1">
      <c r="B24" s="283" t="s">
        <v>147</v>
      </c>
      <c r="C24" s="288">
        <v>290700.86200000002</v>
      </c>
      <c r="D24" s="287">
        <v>7.4768020911053973E-2</v>
      </c>
      <c r="E24" s="288">
        <v>264405.66100000002</v>
      </c>
      <c r="F24" s="287">
        <v>7.3086547116919115E-2</v>
      </c>
      <c r="H24" s="287">
        <v>9.945021941114951E-2</v>
      </c>
      <c r="I24" s="287">
        <v>-4.7838188547436933E-2</v>
      </c>
      <c r="K24" s="283" t="s">
        <v>147</v>
      </c>
      <c r="L24" s="288">
        <v>595436.03099999996</v>
      </c>
      <c r="M24" s="287">
        <v>7.6793189116824659E-2</v>
      </c>
      <c r="N24" s="288">
        <v>522265.5</v>
      </c>
      <c r="O24" s="287">
        <v>7.3057143870394345E-2</v>
      </c>
      <c r="Q24" s="287">
        <v>0.14010217217105092</v>
      </c>
      <c r="R24" s="287">
        <v>-2.5497469850045751E-2</v>
      </c>
    </row>
    <row r="25" spans="2:18" ht="17.149999999999999" customHeight="1">
      <c r="B25" s="283" t="s">
        <v>53</v>
      </c>
      <c r="C25" s="288">
        <v>7462.8829999999998</v>
      </c>
      <c r="D25" s="287">
        <v>1.9194473258932034E-3</v>
      </c>
      <c r="E25" s="288">
        <v>6090.7219999999998</v>
      </c>
      <c r="F25" s="287">
        <v>1.6835866476741426E-3</v>
      </c>
      <c r="H25" s="287">
        <v>0.22528708419133237</v>
      </c>
      <c r="I25" s="287">
        <v>6.1332996652047278E-2</v>
      </c>
      <c r="K25" s="283" t="s">
        <v>53</v>
      </c>
      <c r="L25" s="288">
        <v>14758.067999999999</v>
      </c>
      <c r="M25" s="287">
        <v>1.9033431769649798E-3</v>
      </c>
      <c r="N25" s="288">
        <v>11703.19</v>
      </c>
      <c r="O25" s="287">
        <v>1.6371015040674913E-3</v>
      </c>
      <c r="Q25" s="287">
        <v>0.26102951417519482</v>
      </c>
      <c r="R25" s="287">
        <v>7.9201263363201546E-2</v>
      </c>
    </row>
    <row r="26" spans="2:18" ht="17.149999999999999" customHeight="1">
      <c r="B26" s="283" t="s">
        <v>15</v>
      </c>
      <c r="C26" s="288">
        <v>242.39</v>
      </c>
      <c r="D26" s="287">
        <v>6.2342507221840884E-5</v>
      </c>
      <c r="E26" s="288">
        <v>150.97200000000001</v>
      </c>
      <c r="F26" s="287">
        <v>4.1731414333581581E-5</v>
      </c>
      <c r="H26" s="287">
        <v>0.60552950215934054</v>
      </c>
      <c r="I26" s="287">
        <v>0.39123662771600087</v>
      </c>
      <c r="K26" s="283" t="s">
        <v>15</v>
      </c>
      <c r="L26" s="288">
        <v>465.89499999999998</v>
      </c>
      <c r="M26" s="287">
        <v>6.0086324946605431E-5</v>
      </c>
      <c r="N26" s="288">
        <v>262.20699999999999</v>
      </c>
      <c r="O26" s="287">
        <v>3.6678843467210617E-5</v>
      </c>
      <c r="Q26" s="287">
        <v>0.77682136632507892</v>
      </c>
      <c r="R26" s="287" t="s">
        <v>203</v>
      </c>
    </row>
    <row r="27" spans="2:18" ht="17.149999999999999" customHeight="1">
      <c r="B27" s="303" t="s">
        <v>48</v>
      </c>
      <c r="C27" s="304">
        <v>298406.13500000001</v>
      </c>
      <c r="D27" s="305">
        <v>7.674981074416902E-2</v>
      </c>
      <c r="E27" s="304">
        <v>270647.35500000004</v>
      </c>
      <c r="F27" s="305">
        <v>7.4811865178926851E-2</v>
      </c>
      <c r="H27" s="305">
        <v>0.10256438678294111</v>
      </c>
      <c r="I27" s="305">
        <v>-4.5137864674722139E-2</v>
      </c>
      <c r="K27" s="303" t="s">
        <v>48</v>
      </c>
      <c r="L27" s="304">
        <v>610659.99399999995</v>
      </c>
      <c r="M27" s="305">
        <v>7.8756618618736243E-2</v>
      </c>
      <c r="N27" s="304">
        <v>534230.897</v>
      </c>
      <c r="O27" s="305">
        <v>7.473092421792904E-2</v>
      </c>
      <c r="Q27" s="305">
        <v>0.14306379026220939</v>
      </c>
      <c r="R27" s="305">
        <v>-2.3203275978044169E-2</v>
      </c>
    </row>
    <row r="28" spans="2:18" ht="17.149999999999999" customHeight="1">
      <c r="B28" s="283" t="s">
        <v>147</v>
      </c>
      <c r="C28" s="288">
        <v>218429.166</v>
      </c>
      <c r="D28" s="287">
        <v>5.6179800564444417E-2</v>
      </c>
      <c r="E28" s="288">
        <v>178180.57399999999</v>
      </c>
      <c r="F28" s="287">
        <v>4.9252360436302052E-2</v>
      </c>
      <c r="H28" s="287">
        <v>0.22588653238932777</v>
      </c>
      <c r="I28" s="287">
        <v>-6.3087276546763937E-2</v>
      </c>
      <c r="K28" s="283" t="s">
        <v>147</v>
      </c>
      <c r="L28" s="288">
        <v>445452.59499999997</v>
      </c>
      <c r="M28" s="287">
        <v>5.7449874695969315E-2</v>
      </c>
      <c r="N28" s="288">
        <v>347390.57</v>
      </c>
      <c r="O28" s="287">
        <v>4.8594752767908846E-2</v>
      </c>
      <c r="Q28" s="287">
        <v>0.28228177005495558</v>
      </c>
      <c r="R28" s="287">
        <v>-5.2885313333892459E-2</v>
      </c>
    </row>
    <row r="29" spans="2:18" ht="17.149999999999999" customHeight="1">
      <c r="B29" s="283" t="s">
        <v>53</v>
      </c>
      <c r="C29" s="288">
        <v>2925.6959999999999</v>
      </c>
      <c r="D29" s="287">
        <v>7.5248658776727996E-4</v>
      </c>
      <c r="E29" s="288">
        <v>2103.9690000000001</v>
      </c>
      <c r="F29" s="287">
        <v>5.8157540526727674E-4</v>
      </c>
      <c r="H29" s="287">
        <v>0.39056041224941995</v>
      </c>
      <c r="I29" s="287">
        <v>6.1590929164758279E-2</v>
      </c>
      <c r="K29" s="283" t="s">
        <v>53</v>
      </c>
      <c r="L29" s="288">
        <v>6016.7430000000004</v>
      </c>
      <c r="M29" s="287">
        <v>7.7597736618382606E-4</v>
      </c>
      <c r="N29" s="288">
        <v>4117.2619999999997</v>
      </c>
      <c r="O29" s="287">
        <v>5.7594346608402726E-4</v>
      </c>
      <c r="Q29" s="287">
        <v>0.46134567098231805</v>
      </c>
      <c r="R29" s="287">
        <v>7.7095375824035139E-2</v>
      </c>
    </row>
    <row r="30" spans="2:18" ht="17.149999999999999" customHeight="1">
      <c r="B30" s="283" t="s">
        <v>51</v>
      </c>
      <c r="C30" s="288">
        <v>19475.859</v>
      </c>
      <c r="D30" s="287">
        <v>5.0091748024219439E-3</v>
      </c>
      <c r="E30" s="288">
        <v>16013.994000000001</v>
      </c>
      <c r="F30" s="287">
        <v>4.426560016092318E-3</v>
      </c>
      <c r="H30" s="287">
        <v>0.21617748826432681</v>
      </c>
      <c r="I30" s="287">
        <v>-7.2276141507349956E-2</v>
      </c>
      <c r="K30" s="283" t="s">
        <v>51</v>
      </c>
      <c r="L30" s="288">
        <v>41126.928</v>
      </c>
      <c r="M30" s="287">
        <v>5.3041263801149301E-3</v>
      </c>
      <c r="N30" s="288">
        <v>32260.059000000001</v>
      </c>
      <c r="O30" s="287">
        <v>4.5127004782632776E-3</v>
      </c>
      <c r="Q30" s="287">
        <v>0.27485594493178067</v>
      </c>
      <c r="R30" s="287">
        <v>-6.0302773511662799E-2</v>
      </c>
    </row>
    <row r="31" spans="2:18" ht="17.149999999999999" customHeight="1">
      <c r="B31" s="283" t="s">
        <v>54</v>
      </c>
      <c r="C31" s="288">
        <v>-1293.56</v>
      </c>
      <c r="D31" s="287">
        <v>-3.3270256050944554E-4</v>
      </c>
      <c r="E31" s="288">
        <v>-435.65699999999998</v>
      </c>
      <c r="F31" s="287">
        <v>-1.2042354061895682E-4</v>
      </c>
      <c r="H31" s="287">
        <v>1.9692166084786886</v>
      </c>
      <c r="I31" s="287">
        <v>1.2432921065117504</v>
      </c>
      <c r="K31" s="283" t="s">
        <v>54</v>
      </c>
      <c r="L31" s="288">
        <v>-943.60599999999999</v>
      </c>
      <c r="M31" s="287">
        <v>-1.2169655552767591E-4</v>
      </c>
      <c r="N31" s="288">
        <v>-614.904</v>
      </c>
      <c r="O31" s="287">
        <v>-8.6015886545216872E-5</v>
      </c>
      <c r="Q31" s="287">
        <v>0.53455823998542873</v>
      </c>
      <c r="R31" s="287">
        <v>0.13311532398619441</v>
      </c>
    </row>
    <row r="32" spans="2:18" ht="17.149999999999999" customHeight="1">
      <c r="B32" s="289" t="s">
        <v>15</v>
      </c>
      <c r="C32" s="290">
        <v>-764.20299999999997</v>
      </c>
      <c r="D32" s="291">
        <v>-1.9655237859009228E-4</v>
      </c>
      <c r="E32" s="290">
        <v>-499.09699999999998</v>
      </c>
      <c r="F32" s="291">
        <v>-1.3795951368232232E-4</v>
      </c>
      <c r="H32" s="291">
        <v>0.5311712953594192</v>
      </c>
      <c r="I32" s="291">
        <v>0.17703022908461863</v>
      </c>
      <c r="K32" s="289" t="s">
        <v>15</v>
      </c>
      <c r="L32" s="290">
        <v>-1757.519</v>
      </c>
      <c r="M32" s="291">
        <v>-2.2666664749317557E-4</v>
      </c>
      <c r="N32" s="290">
        <v>-1358.2429999999999</v>
      </c>
      <c r="O32" s="291">
        <v>-1.8999791152575848E-4</v>
      </c>
      <c r="Q32" s="291">
        <v>0.29396507105135106</v>
      </c>
      <c r="R32" s="291">
        <v>-5.7366103550932857E-2</v>
      </c>
    </row>
    <row r="33" spans="2:18" ht="17.149999999999999" customHeight="1">
      <c r="B33" s="303" t="s">
        <v>49</v>
      </c>
      <c r="C33" s="304">
        <v>238772.95799999998</v>
      </c>
      <c r="D33" s="305">
        <v>6.1412207015534098E-2</v>
      </c>
      <c r="E33" s="304">
        <v>195363.783</v>
      </c>
      <c r="F33" s="305">
        <v>5.4002112803360369E-2</v>
      </c>
      <c r="H33" s="305">
        <v>0.22219663406087897</v>
      </c>
      <c r="I33" s="305">
        <v>-6.6035389233716213E-2</v>
      </c>
      <c r="K33" s="303" t="s">
        <v>49</v>
      </c>
      <c r="L33" s="304">
        <v>489895.141</v>
      </c>
      <c r="M33" s="305">
        <v>6.318161523924723E-2</v>
      </c>
      <c r="N33" s="304">
        <v>381794.74400000001</v>
      </c>
      <c r="O33" s="305">
        <v>5.3407382914185175E-2</v>
      </c>
      <c r="Q33" s="305">
        <v>0.28313746770699377</v>
      </c>
      <c r="R33" s="305">
        <v>-5.2397105946948019E-2</v>
      </c>
    </row>
    <row r="34" spans="2:18">
      <c r="B34" s="300" t="s">
        <v>117</v>
      </c>
      <c r="C34" s="301">
        <v>3888037.4049999998</v>
      </c>
      <c r="D34" s="306">
        <v>1</v>
      </c>
      <c r="E34" s="301">
        <v>3617706.287</v>
      </c>
      <c r="F34" s="306">
        <v>1</v>
      </c>
      <c r="H34" s="302">
        <v>7.4724451504373901E-2</v>
      </c>
      <c r="I34" s="302" t="s">
        <v>155</v>
      </c>
      <c r="K34" s="300" t="s">
        <v>117</v>
      </c>
      <c r="L34" s="301">
        <v>7753760.9499999993</v>
      </c>
      <c r="M34" s="306">
        <v>1</v>
      </c>
      <c r="N34" s="301">
        <v>7148725.9469999997</v>
      </c>
      <c r="O34" s="306">
        <v>1</v>
      </c>
      <c r="Q34" s="302">
        <v>8.4635361249776997E-2</v>
      </c>
      <c r="R34" s="302" t="s">
        <v>154</v>
      </c>
    </row>
    <row r="37" spans="2:18">
      <c r="C37" s="362" t="s">
        <v>176</v>
      </c>
      <c r="D37" s="362"/>
      <c r="E37" s="362" t="s">
        <v>177</v>
      </c>
      <c r="F37" s="362"/>
      <c r="H37" s="362" t="str">
        <f>+H4</f>
        <v>Variación vs 2023</v>
      </c>
      <c r="I37" s="362"/>
      <c r="L37" s="362" t="s">
        <v>178</v>
      </c>
      <c r="M37" s="362"/>
      <c r="N37" s="362" t="s">
        <v>179</v>
      </c>
      <c r="O37" s="362"/>
      <c r="Q37" s="362" t="s">
        <v>173</v>
      </c>
      <c r="R37" s="362"/>
    </row>
    <row r="38" spans="2:18" ht="38.5" customHeight="1">
      <c r="B38" s="299" t="s">
        <v>188</v>
      </c>
      <c r="C38" s="298" t="s">
        <v>146</v>
      </c>
      <c r="D38" s="298" t="s">
        <v>2</v>
      </c>
      <c r="E38" s="298" t="s">
        <v>146</v>
      </c>
      <c r="F38" s="298" t="s">
        <v>2</v>
      </c>
      <c r="H38" s="298" t="s">
        <v>23</v>
      </c>
      <c r="I38" s="298" t="s">
        <v>43</v>
      </c>
      <c r="K38" s="299" t="s">
        <v>161</v>
      </c>
      <c r="L38" s="298" t="s">
        <v>146</v>
      </c>
      <c r="M38" s="298" t="s">
        <v>162</v>
      </c>
      <c r="N38" s="298" t="s">
        <v>146</v>
      </c>
      <c r="O38" s="298" t="s">
        <v>162</v>
      </c>
      <c r="Q38" s="298" t="s">
        <v>23</v>
      </c>
      <c r="R38" s="298" t="s">
        <v>43</v>
      </c>
    </row>
    <row r="39" spans="2:18" ht="15" customHeight="1">
      <c r="B39" s="283" t="s">
        <v>147</v>
      </c>
      <c r="C39" s="292">
        <v>162537.29500000001</v>
      </c>
      <c r="D39" s="285">
        <v>0.13541537422389441</v>
      </c>
      <c r="E39" s="292">
        <v>158042.413</v>
      </c>
      <c r="F39" s="285">
        <v>0.13307811573534392</v>
      </c>
      <c r="H39" s="285">
        <v>2.844098564858033E-2</v>
      </c>
      <c r="I39" s="285">
        <v>2.844098564858033E-2</v>
      </c>
      <c r="K39" s="283" t="s">
        <v>147</v>
      </c>
      <c r="L39" s="292">
        <v>320599.67</v>
      </c>
      <c r="M39" s="285">
        <v>0.13384670899552462</v>
      </c>
      <c r="N39" s="292">
        <v>308333.36300000001</v>
      </c>
      <c r="O39" s="285">
        <v>0.13254014027733299</v>
      </c>
      <c r="Q39" s="285">
        <v>3.9782613469564687E-2</v>
      </c>
      <c r="R39" s="285">
        <v>3.9782613469564687E-2</v>
      </c>
    </row>
    <row r="40" spans="2:18">
      <c r="B40" s="283" t="s">
        <v>53</v>
      </c>
      <c r="C40" s="292">
        <v>47422.569000000003</v>
      </c>
      <c r="D40" s="285">
        <v>0.79680858651680353</v>
      </c>
      <c r="E40" s="292">
        <v>41175.107000000004</v>
      </c>
      <c r="F40" s="285">
        <v>0.76982902884885429</v>
      </c>
      <c r="H40" s="285">
        <v>0.15172910176043986</v>
      </c>
      <c r="I40" s="285">
        <v>0.15172910176043986</v>
      </c>
      <c r="K40" s="283" t="s">
        <v>53</v>
      </c>
      <c r="L40" s="292">
        <v>93236.887000000002</v>
      </c>
      <c r="M40" s="285">
        <v>0.79574612045025028</v>
      </c>
      <c r="N40" s="292">
        <v>81683.17</v>
      </c>
      <c r="O40" s="285">
        <v>0.77896891120117162</v>
      </c>
      <c r="Q40" s="285">
        <v>0.14144550217627461</v>
      </c>
      <c r="R40" s="285">
        <v>0.14144550217627461</v>
      </c>
    </row>
    <row r="41" spans="2:18">
      <c r="B41" s="283" t="s">
        <v>51</v>
      </c>
      <c r="C41" s="292">
        <v>11438.123</v>
      </c>
      <c r="D41" s="285">
        <v>6.0252642227471662E-2</v>
      </c>
      <c r="E41" s="292">
        <v>11210.841</v>
      </c>
      <c r="F41" s="285">
        <v>5.8494304566554058E-2</v>
      </c>
      <c r="H41" s="285">
        <v>2.0273412137412183E-2</v>
      </c>
      <c r="I41" s="285">
        <v>2.0273412137412183E-2</v>
      </c>
      <c r="K41" s="283" t="s">
        <v>51</v>
      </c>
      <c r="L41" s="292">
        <v>30030.32</v>
      </c>
      <c r="M41" s="285">
        <v>7.8381639917440044E-2</v>
      </c>
      <c r="N41" s="292">
        <v>29375.353999999999</v>
      </c>
      <c r="O41" s="285">
        <v>7.460846280744754E-2</v>
      </c>
      <c r="Q41" s="285">
        <v>2.2296446197720643E-2</v>
      </c>
      <c r="R41" s="285">
        <v>2.2296446197720643E-2</v>
      </c>
    </row>
    <row r="42" spans="2:18">
      <c r="B42" s="283" t="s">
        <v>52</v>
      </c>
      <c r="C42" s="292">
        <v>20086.03</v>
      </c>
      <c r="D42" s="285">
        <v>7.0256576978691809E-2</v>
      </c>
      <c r="E42" s="292">
        <v>7301.5050000000001</v>
      </c>
      <c r="F42" s="285">
        <v>2.8257969749220686E-2</v>
      </c>
      <c r="H42" s="285">
        <v>1.7509438122688401</v>
      </c>
      <c r="I42" s="285">
        <v>1.7509438122688401</v>
      </c>
      <c r="K42" s="283" t="s">
        <v>52</v>
      </c>
      <c r="L42" s="292">
        <v>31347.544999999998</v>
      </c>
      <c r="M42" s="285">
        <v>5.8102811681796554E-2</v>
      </c>
      <c r="N42" s="292">
        <v>4321.2430000000004</v>
      </c>
      <c r="O42" s="285">
        <v>8.6923450827785364E-3</v>
      </c>
      <c r="Q42" s="285">
        <v>6.2542888701237107</v>
      </c>
      <c r="R42" s="285">
        <v>6.2542888701237107</v>
      </c>
    </row>
    <row r="43" spans="2:18">
      <c r="B43" s="283" t="s">
        <v>54</v>
      </c>
      <c r="C43" s="292">
        <v>-607.22400000000005</v>
      </c>
      <c r="D43" s="285">
        <v>-0.13956544733301937</v>
      </c>
      <c r="E43" s="292">
        <v>1424.105</v>
      </c>
      <c r="F43" s="285" t="s">
        <v>154</v>
      </c>
      <c r="H43" s="285" t="s">
        <v>154</v>
      </c>
      <c r="I43" s="285" t="s">
        <v>154</v>
      </c>
      <c r="K43" s="283" t="s">
        <v>54</v>
      </c>
      <c r="L43" s="292">
        <v>-1802.9280000000001</v>
      </c>
      <c r="M43" s="285">
        <v>0</v>
      </c>
      <c r="N43" s="292">
        <v>-6245.2089999999998</v>
      </c>
      <c r="O43" s="285">
        <v>-0.72537509464695737</v>
      </c>
      <c r="Q43" s="285">
        <v>-0.71131022196374849</v>
      </c>
      <c r="R43" s="285">
        <v>-0.71131022196374849</v>
      </c>
    </row>
    <row r="44" spans="2:18">
      <c r="B44" s="283" t="s">
        <v>15</v>
      </c>
      <c r="C44" s="293">
        <v>-25524.845999999998</v>
      </c>
      <c r="D44" s="285">
        <v>-5.8666761361481585</v>
      </c>
      <c r="E44" s="294">
        <v>-25700.156999999999</v>
      </c>
      <c r="F44" s="285">
        <v>-6.3343003968156157</v>
      </c>
      <c r="H44" s="285">
        <v>-6.8213980171405453E-3</v>
      </c>
      <c r="I44" s="285">
        <v>-6.8213980171405453E-3</v>
      </c>
      <c r="K44" s="283" t="s">
        <v>15</v>
      </c>
      <c r="L44" s="293">
        <v>-72216.111999999994</v>
      </c>
      <c r="M44" s="285">
        <v>-9.1143936923283508</v>
      </c>
      <c r="N44" s="294">
        <v>-49408.833999999995</v>
      </c>
      <c r="O44" s="285">
        <v>-5.738789148472982</v>
      </c>
      <c r="Q44" s="285">
        <v>0.46160324285329213</v>
      </c>
      <c r="R44" s="285">
        <v>0.46160324285329213</v>
      </c>
    </row>
    <row r="45" spans="2:18">
      <c r="B45" s="295" t="s">
        <v>45</v>
      </c>
      <c r="C45" s="296">
        <v>215351.94700000001</v>
      </c>
      <c r="D45" s="297">
        <v>0.12377368657494189</v>
      </c>
      <c r="E45" s="296">
        <v>193453.81400000004</v>
      </c>
      <c r="F45" s="297">
        <v>0.11411998726829493</v>
      </c>
      <c r="H45" s="297">
        <v>0.11319566436668937</v>
      </c>
      <c r="I45" s="297">
        <v>0.11319566436668937</v>
      </c>
      <c r="K45" s="295" t="s">
        <v>45</v>
      </c>
      <c r="L45" s="296">
        <v>401195.38199999998</v>
      </c>
      <c r="M45" s="297">
        <v>0.11652442031198634</v>
      </c>
      <c r="N45" s="296">
        <v>368059.08700000006</v>
      </c>
      <c r="O45" s="297">
        <v>0.11050606689314754</v>
      </c>
      <c r="Q45" s="297">
        <v>9.0029824477611431E-2</v>
      </c>
      <c r="R45" s="297">
        <v>9.0029824477611431E-2</v>
      </c>
    </row>
    <row r="46" spans="2:18">
      <c r="B46" s="295" t="s">
        <v>46</v>
      </c>
      <c r="C46" s="296">
        <v>56159.815999999999</v>
      </c>
      <c r="D46" s="297">
        <v>8.333500097861074E-2</v>
      </c>
      <c r="E46" s="296">
        <v>83820.603000000003</v>
      </c>
      <c r="F46" s="297">
        <v>0.12771574173901609</v>
      </c>
      <c r="H46" s="297">
        <v>-0.32999985695640965</v>
      </c>
      <c r="I46" s="297">
        <v>1.1917941093688031</v>
      </c>
      <c r="K46" s="295" t="s">
        <v>46</v>
      </c>
      <c r="L46" s="296">
        <v>163061.666</v>
      </c>
      <c r="M46" s="297">
        <v>0.12523704647623118</v>
      </c>
      <c r="N46" s="296">
        <v>185330.32500000001</v>
      </c>
      <c r="O46" s="297">
        <v>0.13934917564738497</v>
      </c>
      <c r="Q46" s="297">
        <v>-0.12015658527550743</v>
      </c>
      <c r="R46" s="297">
        <v>2.0584111919683221</v>
      </c>
    </row>
    <row r="47" spans="2:18">
      <c r="B47" s="295" t="s">
        <v>153</v>
      </c>
      <c r="C47" s="296">
        <v>44548.37</v>
      </c>
      <c r="D47" s="297">
        <v>9.4022549395144858E-2</v>
      </c>
      <c r="E47" s="296">
        <v>38902.577999999994</v>
      </c>
      <c r="F47" s="297">
        <v>9.7705081330146867E-2</v>
      </c>
      <c r="H47" s="297">
        <v>0.14512642324115399</v>
      </c>
      <c r="I47" s="297">
        <v>-2.1209849347911036E-2</v>
      </c>
      <c r="K47" s="295" t="s">
        <v>153</v>
      </c>
      <c r="L47" s="296">
        <v>100209.962</v>
      </c>
      <c r="M47" s="297">
        <v>0.1039966601004874</v>
      </c>
      <c r="N47" s="296">
        <v>77829.198999999993</v>
      </c>
      <c r="O47" s="297">
        <v>9.7503316020681158E-2</v>
      </c>
      <c r="Q47" s="297">
        <v>0.28756255091357175</v>
      </c>
      <c r="R47" s="297">
        <v>0.10065168336170927</v>
      </c>
    </row>
    <row r="48" spans="2:18">
      <c r="B48" s="295" t="s">
        <v>47</v>
      </c>
      <c r="C48" s="296">
        <v>22786.513999999999</v>
      </c>
      <c r="D48" s="297">
        <v>4.9186875491765918E-2</v>
      </c>
      <c r="E48" s="296">
        <v>25223.477000000003</v>
      </c>
      <c r="F48" s="297">
        <v>6.2737662313500267E-2</v>
      </c>
      <c r="H48" s="297">
        <v>-9.661487193062257E-2</v>
      </c>
      <c r="I48" s="297">
        <v>-0.18554867526483032</v>
      </c>
      <c r="K48" s="295" t="s">
        <v>47</v>
      </c>
      <c r="L48" s="296">
        <v>47767.386999999995</v>
      </c>
      <c r="M48" s="297">
        <v>5.0570089317094037E-2</v>
      </c>
      <c r="N48" s="296">
        <v>46852.127</v>
      </c>
      <c r="O48" s="297">
        <v>6.0544985137359071E-2</v>
      </c>
      <c r="Q48" s="297">
        <v>1.953507895169837E-2</v>
      </c>
      <c r="R48" s="297">
        <v>-0.12585622403864882</v>
      </c>
    </row>
    <row r="49" spans="2:18">
      <c r="B49" s="295" t="s">
        <v>48</v>
      </c>
      <c r="C49" s="296">
        <v>34243.454999999994</v>
      </c>
      <c r="D49" s="297">
        <v>0.11475452741613369</v>
      </c>
      <c r="E49" s="296">
        <v>30479.555</v>
      </c>
      <c r="F49" s="297">
        <v>0.11261722842257223</v>
      </c>
      <c r="H49" s="297">
        <v>0.12348933572028842</v>
      </c>
      <c r="I49" s="297">
        <v>-2.6371369764741748E-2</v>
      </c>
      <c r="K49" s="295" t="s">
        <v>48</v>
      </c>
      <c r="L49" s="296">
        <v>67409.243000000017</v>
      </c>
      <c r="M49" s="297">
        <v>0.11038752114486809</v>
      </c>
      <c r="N49" s="296">
        <v>56731.737000000001</v>
      </c>
      <c r="O49" s="297">
        <v>0.10619329080099986</v>
      </c>
      <c r="Q49" s="297">
        <v>0.18821045440579431</v>
      </c>
      <c r="R49" s="297">
        <v>1.637921505963158E-2</v>
      </c>
    </row>
    <row r="50" spans="2:18">
      <c r="B50" s="295" t="s">
        <v>49</v>
      </c>
      <c r="C50" s="296">
        <v>-3484.2440000000006</v>
      </c>
      <c r="D50" s="297">
        <v>-1.459228896431396E-2</v>
      </c>
      <c r="E50" s="296">
        <v>7809.3579999999993</v>
      </c>
      <c r="F50" s="297">
        <v>3.9973417181423027E-2</v>
      </c>
      <c r="H50" s="297" t="s">
        <v>154</v>
      </c>
      <c r="I50" s="297" t="s">
        <v>154</v>
      </c>
      <c r="K50" s="295" t="s">
        <v>49</v>
      </c>
      <c r="L50" s="296">
        <v>-789.67699999999786</v>
      </c>
      <c r="M50" s="297">
        <v>-1.6119306641581854E-3</v>
      </c>
      <c r="N50" s="296">
        <v>16305.444000000001</v>
      </c>
      <c r="O50" s="297">
        <v>4.2707355866585743E-2</v>
      </c>
      <c r="Q50" s="297" t="s">
        <v>154</v>
      </c>
      <c r="R50" s="297" t="s">
        <v>154</v>
      </c>
    </row>
    <row r="51" spans="2:18">
      <c r="B51" s="300" t="s">
        <v>117</v>
      </c>
      <c r="C51" s="301">
        <v>369605.85800000007</v>
      </c>
      <c r="D51" s="302">
        <v>9.5062320523122662E-2</v>
      </c>
      <c r="E51" s="301">
        <v>379689.38500000001</v>
      </c>
      <c r="F51" s="302">
        <v>0.10495307105620762</v>
      </c>
      <c r="H51" s="302">
        <v>-2.6557305519615548E-2</v>
      </c>
      <c r="I51" s="302" t="s">
        <v>155</v>
      </c>
      <c r="K51" s="300" t="s">
        <v>117</v>
      </c>
      <c r="L51" s="301">
        <v>778853.96299999999</v>
      </c>
      <c r="M51" s="302">
        <v>0.10044853949230922</v>
      </c>
      <c r="N51" s="301">
        <v>751107.91899999999</v>
      </c>
      <c r="O51" s="302">
        <v>0.10506878072661414</v>
      </c>
      <c r="Q51" s="302">
        <v>3.6940156398484136E-2</v>
      </c>
      <c r="R51" s="302" t="s">
        <v>155</v>
      </c>
    </row>
  </sheetData>
  <mergeCells count="12">
    <mergeCell ref="C37:D37"/>
    <mergeCell ref="E37:F37"/>
    <mergeCell ref="H37:I37"/>
    <mergeCell ref="C4:D4"/>
    <mergeCell ref="E4:F4"/>
    <mergeCell ref="H4:I4"/>
    <mergeCell ref="L4:M4"/>
    <mergeCell ref="N4:O4"/>
    <mergeCell ref="Q4:R4"/>
    <mergeCell ref="L37:M37"/>
    <mergeCell ref="N37:O37"/>
    <mergeCell ref="Q37:R37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Normal="100" workbookViewId="0">
      <selection activeCell="N9" sqref="N9"/>
    </sheetView>
  </sheetViews>
  <sheetFormatPr baseColWidth="10" defaultColWidth="11.453125" defaultRowHeight="16.5"/>
  <cols>
    <col min="1" max="1" width="1" style="51" customWidth="1"/>
    <col min="2" max="2" width="17.54296875" style="51" customWidth="1"/>
    <col min="3" max="4" width="13.453125" style="51" bestFit="1" customWidth="1"/>
    <col min="5" max="5" width="10.54296875" style="51" customWidth="1"/>
    <col min="6" max="6" width="0.81640625" style="51" customWidth="1"/>
    <col min="7" max="8" width="12.26953125" style="51" bestFit="1" customWidth="1"/>
    <col min="9" max="9" width="9.7265625" style="51" customWidth="1"/>
    <col min="10" max="10" width="0.81640625" style="51" customWidth="1"/>
    <col min="11" max="12" width="12.26953125" style="51" bestFit="1" customWidth="1"/>
    <col min="13" max="13" width="7.26953125" style="51" customWidth="1"/>
    <col min="14" max="16384" width="11.453125" style="51"/>
  </cols>
  <sheetData>
    <row r="1" spans="2:13" ht="6.75" customHeight="1"/>
    <row r="2" spans="2:13" ht="27.5">
      <c r="B2" s="104" t="s">
        <v>56</v>
      </c>
      <c r="C2" s="105"/>
    </row>
    <row r="4" spans="2:13" ht="18" customHeight="1">
      <c r="B4" s="101"/>
      <c r="C4" s="363" t="s">
        <v>134</v>
      </c>
      <c r="D4" s="363"/>
      <c r="E4" s="363"/>
      <c r="F4" s="316"/>
      <c r="G4" s="364" t="s">
        <v>135</v>
      </c>
      <c r="H4" s="364"/>
      <c r="I4" s="364"/>
      <c r="J4" s="316"/>
      <c r="K4" s="364" t="s">
        <v>136</v>
      </c>
      <c r="L4" s="364"/>
      <c r="M4" s="364"/>
    </row>
    <row r="5" spans="2:13" ht="18" customHeight="1">
      <c r="B5" s="101"/>
      <c r="C5" s="317" t="s">
        <v>187</v>
      </c>
      <c r="D5" s="318" t="s">
        <v>171</v>
      </c>
      <c r="E5" s="318" t="s">
        <v>2</v>
      </c>
      <c r="F5" s="161"/>
      <c r="G5" s="317" t="s">
        <v>187</v>
      </c>
      <c r="H5" s="318" t="s">
        <v>171</v>
      </c>
      <c r="I5" s="318" t="s">
        <v>2</v>
      </c>
      <c r="J5" s="161"/>
      <c r="K5" s="317" t="s">
        <v>187</v>
      </c>
      <c r="L5" s="318" t="s">
        <v>171</v>
      </c>
      <c r="M5" s="318" t="s">
        <v>2</v>
      </c>
    </row>
    <row r="6" spans="2:13" ht="18" customHeight="1">
      <c r="B6" s="102" t="s">
        <v>45</v>
      </c>
      <c r="C6" s="308">
        <v>6211808.0039999997</v>
      </c>
      <c r="D6" s="308">
        <v>6254906.5580000002</v>
      </c>
      <c r="E6" s="309">
        <f t="shared" ref="E6:E13" si="0">+C6/D6-1</f>
        <v>-6.8903593683390385E-3</v>
      </c>
      <c r="F6" s="310"/>
      <c r="G6" s="308">
        <v>6126595.3609999996</v>
      </c>
      <c r="H6" s="308">
        <v>6045595.6150000002</v>
      </c>
      <c r="I6" s="309">
        <f t="shared" ref="I6:I12" si="1">IFERROR(G6/H6-1,"N.A.")</f>
        <v>1.3398141582448453E-2</v>
      </c>
      <c r="J6" s="310"/>
      <c r="K6" s="308">
        <v>1019916.767</v>
      </c>
      <c r="L6" s="308">
        <v>1070492.6399999999</v>
      </c>
      <c r="M6" s="309">
        <f>+K6/L6-1</f>
        <v>-4.7245418707409281E-2</v>
      </c>
    </row>
    <row r="7" spans="2:13" ht="18" customHeight="1">
      <c r="B7" s="102" t="s">
        <v>46</v>
      </c>
      <c r="C7" s="308">
        <v>1937824.23</v>
      </c>
      <c r="D7" s="308">
        <v>1258289.246</v>
      </c>
      <c r="E7" s="309">
        <f t="shared" si="0"/>
        <v>0.54004672308865942</v>
      </c>
      <c r="F7" s="310"/>
      <c r="G7" s="308">
        <v>727429.23699999996</v>
      </c>
      <c r="H7" s="308">
        <v>529864.33200000005</v>
      </c>
      <c r="I7" s="309">
        <f t="shared" si="1"/>
        <v>0.37285941526632116</v>
      </c>
      <c r="J7" s="310"/>
      <c r="K7" s="308">
        <v>1294694.6129999999</v>
      </c>
      <c r="L7" s="308">
        <v>811163.84600000002</v>
      </c>
      <c r="M7" s="309">
        <f t="shared" ref="M7:M11" si="2">+K7/L7-1</f>
        <v>0.59609506684054048</v>
      </c>
    </row>
    <row r="8" spans="2:13" ht="18" customHeight="1">
      <c r="B8" s="102" t="s">
        <v>153</v>
      </c>
      <c r="C8" s="308">
        <v>1760536.8230000001</v>
      </c>
      <c r="D8" s="308">
        <v>1642907.5689999999</v>
      </c>
      <c r="E8" s="150">
        <f t="shared" si="0"/>
        <v>7.1598217830111111E-2</v>
      </c>
      <c r="F8" s="310"/>
      <c r="G8" s="308">
        <v>1042631.899</v>
      </c>
      <c r="H8" s="308">
        <v>986441.18700000003</v>
      </c>
      <c r="I8" s="309">
        <f t="shared" si="1"/>
        <v>5.6963063526259683E-2</v>
      </c>
      <c r="J8" s="310"/>
      <c r="K8" s="308">
        <v>65444.398000000001</v>
      </c>
      <c r="L8" s="308">
        <v>49435.360999999997</v>
      </c>
      <c r="M8" s="309">
        <f t="shared" si="2"/>
        <v>0.32383776867736436</v>
      </c>
    </row>
    <row r="9" spans="2:13" ht="18" customHeight="1">
      <c r="B9" s="102" t="s">
        <v>47</v>
      </c>
      <c r="C9" s="308">
        <v>1210357.67</v>
      </c>
      <c r="D9" s="308">
        <v>1395716.03</v>
      </c>
      <c r="E9" s="150">
        <f t="shared" si="0"/>
        <v>-0.13280520966718434</v>
      </c>
      <c r="F9" s="310"/>
      <c r="G9" s="308">
        <v>635024.70600000001</v>
      </c>
      <c r="H9" s="308">
        <v>1033969.438</v>
      </c>
      <c r="I9" s="309">
        <f t="shared" si="1"/>
        <v>-0.38583803093027202</v>
      </c>
      <c r="J9" s="310"/>
      <c r="K9" s="308">
        <v>566994.11199999996</v>
      </c>
      <c r="L9" s="308">
        <v>353279.48599999998</v>
      </c>
      <c r="M9" s="309">
        <f t="shared" si="2"/>
        <v>0.60494490755684582</v>
      </c>
    </row>
    <row r="10" spans="2:13" ht="18" customHeight="1">
      <c r="B10" s="102" t="s">
        <v>48</v>
      </c>
      <c r="C10" s="308">
        <v>1544974.3370000001</v>
      </c>
      <c r="D10" s="308">
        <v>1477806.253</v>
      </c>
      <c r="E10" s="150">
        <f t="shared" si="0"/>
        <v>4.5451211120298263E-2</v>
      </c>
      <c r="F10" s="310"/>
      <c r="G10" s="308">
        <v>407907.929</v>
      </c>
      <c r="H10" s="308">
        <v>424121.152</v>
      </c>
      <c r="I10" s="309">
        <f t="shared" si="1"/>
        <v>-3.8227810434693921E-2</v>
      </c>
      <c r="J10" s="310"/>
      <c r="K10" s="308">
        <v>937593.84</v>
      </c>
      <c r="L10" s="308">
        <v>877361.57900000003</v>
      </c>
      <c r="M10" s="309">
        <f t="shared" si="2"/>
        <v>6.8651582701685587E-2</v>
      </c>
    </row>
    <row r="11" spans="2:13" ht="18" customHeight="1">
      <c r="B11" s="102" t="s">
        <v>49</v>
      </c>
      <c r="C11" s="308">
        <v>1501526.183</v>
      </c>
      <c r="D11" s="308">
        <v>1472537.784</v>
      </c>
      <c r="E11" s="150">
        <f t="shared" si="0"/>
        <v>1.9686013707068239E-2</v>
      </c>
      <c r="F11" s="310"/>
      <c r="G11" s="308">
        <v>314989.27600000001</v>
      </c>
      <c r="H11" s="308">
        <v>267824.18900000001</v>
      </c>
      <c r="I11" s="309">
        <f t="shared" si="1"/>
        <v>0.17610465722347435</v>
      </c>
      <c r="J11" s="310"/>
      <c r="K11" s="308">
        <v>1054760.344</v>
      </c>
      <c r="L11" s="308">
        <v>1085156.798</v>
      </c>
      <c r="M11" s="309">
        <f t="shared" si="2"/>
        <v>-2.8011116970397376E-2</v>
      </c>
    </row>
    <row r="12" spans="2:13" ht="18" customHeight="1">
      <c r="B12" s="103" t="s">
        <v>156</v>
      </c>
      <c r="C12" s="311">
        <v>89855.703999999998</v>
      </c>
      <c r="D12" s="311">
        <v>70959.089000000007</v>
      </c>
      <c r="E12" s="312">
        <f t="shared" si="0"/>
        <v>0.26630295380483227</v>
      </c>
      <c r="F12" s="310"/>
      <c r="G12" s="311">
        <v>7447.7629999999999</v>
      </c>
      <c r="H12" s="311">
        <v>7678.8540000000003</v>
      </c>
      <c r="I12" s="312">
        <f t="shared" si="1"/>
        <v>-3.009446461672538E-2</v>
      </c>
      <c r="J12" s="310"/>
      <c r="K12" s="311">
        <v>55452.705999999998</v>
      </c>
      <c r="L12" s="311">
        <v>30738.052</v>
      </c>
      <c r="M12" s="312">
        <f>+K12/L12-1</f>
        <v>0.80404099778346394</v>
      </c>
    </row>
    <row r="13" spans="2:13" ht="18" customHeight="1">
      <c r="B13" s="307" t="s">
        <v>80</v>
      </c>
      <c r="C13" s="313">
        <f>+SUM(C6:C12)</f>
        <v>14256882.950999999</v>
      </c>
      <c r="D13" s="313">
        <f>+SUM(D6:D12)</f>
        <v>13573122.528999999</v>
      </c>
      <c r="E13" s="314">
        <f t="shared" si="0"/>
        <v>5.0376059048984123E-2</v>
      </c>
      <c r="F13" s="315"/>
      <c r="G13" s="313">
        <f>+SUM(G6:G12)</f>
        <v>9262026.1710000001</v>
      </c>
      <c r="H13" s="313">
        <f>+SUM(H6:H12)</f>
        <v>9295494.7670000009</v>
      </c>
      <c r="I13" s="314">
        <f>+G13/H13-1</f>
        <v>-3.6005179755270733E-3</v>
      </c>
      <c r="J13" s="315"/>
      <c r="K13" s="313">
        <f>+SUM(K6:K12)</f>
        <v>4994856.7799999993</v>
      </c>
      <c r="L13" s="313">
        <f>+SUM(L6:L12)</f>
        <v>4277627.7620000001</v>
      </c>
      <c r="M13" s="314">
        <f>+K13/L13-1</f>
        <v>0.16766980623500061</v>
      </c>
    </row>
    <row r="14" spans="2:13">
      <c r="B14" s="103" t="s">
        <v>163</v>
      </c>
      <c r="C14" s="311">
        <v>1098720.3336964939</v>
      </c>
      <c r="D14" s="311">
        <v>668054.99000060605</v>
      </c>
      <c r="E14" s="312">
        <f>+C14/D14-1</f>
        <v>0.64465553007170429</v>
      </c>
      <c r="F14" s="150"/>
      <c r="G14" s="311">
        <v>396457.2603276298</v>
      </c>
      <c r="H14" s="311">
        <v>231182.56712688657</v>
      </c>
      <c r="I14" s="312">
        <f>+G14/H14-1</f>
        <v>0.71490984486745823</v>
      </c>
      <c r="J14" s="150"/>
      <c r="K14" s="311">
        <v>702263.07336886437</v>
      </c>
      <c r="L14" s="311">
        <v>436872.42287371913</v>
      </c>
      <c r="M14" s="312">
        <f>+K14/L14-1</f>
        <v>0.60747860610981652</v>
      </c>
    </row>
    <row r="15" spans="2:13">
      <c r="B15" s="307" t="s">
        <v>164</v>
      </c>
      <c r="C15" s="313">
        <f>+C13-C14</f>
        <v>13158162.617303506</v>
      </c>
      <c r="D15" s="313">
        <f>+D13-D14</f>
        <v>12905067.538999394</v>
      </c>
      <c r="E15" s="314">
        <f>+C15/D15-1</f>
        <v>1.9612069254132392E-2</v>
      </c>
      <c r="F15" s="315"/>
      <c r="G15" s="313">
        <f>+G13-G14</f>
        <v>8865568.9106723703</v>
      </c>
      <c r="H15" s="313">
        <f>+H13-H14</f>
        <v>9064312.199873114</v>
      </c>
      <c r="I15" s="314">
        <f>+G15/H15-1</f>
        <v>-2.1925909524996956E-2</v>
      </c>
      <c r="J15" s="315"/>
      <c r="K15" s="313">
        <f>+K13-K14</f>
        <v>4292593.7066311352</v>
      </c>
      <c r="L15" s="313">
        <f>+L13-L14</f>
        <v>3840755.339126281</v>
      </c>
      <c r="M15" s="314">
        <f>+K15/L15-1</f>
        <v>0.11764310079892804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>
      <selection activeCell="D22" sqref="D22"/>
    </sheetView>
  </sheetViews>
  <sheetFormatPr baseColWidth="10" defaultColWidth="11.453125" defaultRowHeight="18.5"/>
  <cols>
    <col min="1" max="1" width="0.81640625" style="94" customWidth="1"/>
    <col min="2" max="2" width="27.453125" style="94" customWidth="1"/>
    <col min="3" max="5" width="23" style="94" customWidth="1"/>
    <col min="6" max="6" width="0.81640625" style="94" customWidth="1"/>
    <col min="7" max="7" width="15.6328125" style="94" bestFit="1" customWidth="1"/>
    <col min="8" max="8" width="9.54296875" style="94" bestFit="1" customWidth="1"/>
    <col min="9" max="9" width="7.81640625" style="94" customWidth="1"/>
    <col min="10" max="10" width="8.81640625" style="94" customWidth="1"/>
    <col min="11" max="11" width="7.7265625" style="94" bestFit="1" customWidth="1"/>
    <col min="12" max="12" width="8" style="94" bestFit="1" customWidth="1"/>
    <col min="13" max="13" width="5.453125" style="94" bestFit="1" customWidth="1"/>
    <col min="14" max="16384" width="11.453125" style="94"/>
  </cols>
  <sheetData>
    <row r="1" spans="1:13" ht="11.25" customHeight="1"/>
    <row r="2" spans="1:13" s="92" customFormat="1" ht="27.5">
      <c r="B2" s="104" t="s">
        <v>104</v>
      </c>
      <c r="C2" s="106"/>
    </row>
    <row r="3" spans="1:13" s="111" customFormat="1">
      <c r="A3" s="107"/>
      <c r="B3" s="319" t="s">
        <v>189</v>
      </c>
      <c r="C3" s="108"/>
      <c r="D3" s="108"/>
      <c r="E3" s="108"/>
      <c r="F3" s="109"/>
      <c r="G3" s="109"/>
      <c r="H3" s="110"/>
      <c r="I3" s="110"/>
      <c r="J3" s="110"/>
      <c r="K3" s="110"/>
      <c r="L3" s="110"/>
      <c r="M3" s="110"/>
    </row>
    <row r="4" spans="1:13" ht="9" customHeight="1">
      <c r="A4" s="112"/>
      <c r="B4" s="113"/>
      <c r="C4" s="113"/>
      <c r="D4" s="113"/>
      <c r="E4" s="113"/>
      <c r="F4" s="113"/>
      <c r="G4" s="113"/>
      <c r="H4" s="114"/>
      <c r="I4" s="114"/>
      <c r="J4" s="114"/>
      <c r="K4" s="114"/>
      <c r="L4" s="114"/>
      <c r="M4" s="114"/>
    </row>
    <row r="5" spans="1:13" s="115" customFormat="1" ht="33.75" customHeight="1">
      <c r="B5" s="157" t="s">
        <v>174</v>
      </c>
      <c r="C5" s="322" t="s">
        <v>105</v>
      </c>
      <c r="D5" s="322" t="s">
        <v>106</v>
      </c>
      <c r="E5" s="322" t="s">
        <v>107</v>
      </c>
      <c r="F5" s="155"/>
      <c r="G5" s="322" t="s">
        <v>108</v>
      </c>
    </row>
    <row r="6" spans="1:13" s="115" customFormat="1" ht="13.5" customHeight="1">
      <c r="B6" s="156" t="s">
        <v>84</v>
      </c>
      <c r="C6" s="166">
        <v>282171.598</v>
      </c>
      <c r="D6" s="166">
        <v>-132270.11199999999</v>
      </c>
      <c r="E6" s="166">
        <v>-284980.06599999999</v>
      </c>
      <c r="F6" s="51"/>
      <c r="G6" s="323">
        <f>+SUM(C6:E6)</f>
        <v>-135078.57999999999</v>
      </c>
    </row>
    <row r="7" spans="1:13" s="115" customFormat="1" ht="13.5" customHeight="1">
      <c r="B7" s="156" t="s">
        <v>53</v>
      </c>
      <c r="C7" s="166">
        <v>129278.757</v>
      </c>
      <c r="D7" s="166">
        <v>-20106.355</v>
      </c>
      <c r="E7" s="166">
        <v>-69003.506999999998</v>
      </c>
      <c r="F7" s="51"/>
      <c r="G7" s="323">
        <f t="shared" ref="G7:G11" si="0">+SUM(C7:E7)</f>
        <v>40168.895000000004</v>
      </c>
    </row>
    <row r="8" spans="1:13" s="115" customFormat="1" ht="13.5" customHeight="1">
      <c r="B8" s="156" t="s">
        <v>51</v>
      </c>
      <c r="C8" s="166">
        <v>46226.197999999997</v>
      </c>
      <c r="D8" s="166">
        <v>98279.012000000002</v>
      </c>
      <c r="E8" s="166">
        <v>-139611.88</v>
      </c>
      <c r="F8" s="51"/>
      <c r="G8" s="323">
        <f t="shared" si="0"/>
        <v>4893.3299999999872</v>
      </c>
    </row>
    <row r="9" spans="1:13" s="115" customFormat="1" ht="13.5" customHeight="1">
      <c r="B9" s="156" t="s">
        <v>52</v>
      </c>
      <c r="C9" s="166">
        <v>16067.678</v>
      </c>
      <c r="D9" s="166">
        <v>-6537.1459999999997</v>
      </c>
      <c r="E9" s="166">
        <v>-9380.6820000000007</v>
      </c>
      <c r="F9" s="51"/>
      <c r="G9" s="323">
        <f t="shared" si="0"/>
        <v>149.84999999999854</v>
      </c>
    </row>
    <row r="10" spans="1:13" s="115" customFormat="1" ht="13.5" customHeight="1">
      <c r="B10" s="156" t="s">
        <v>54</v>
      </c>
      <c r="C10" s="166">
        <v>-22681.841</v>
      </c>
      <c r="D10" s="166">
        <v>0</v>
      </c>
      <c r="E10" s="166">
        <v>22681.841</v>
      </c>
      <c r="F10" s="51"/>
      <c r="G10" s="323">
        <f>+SUM(C10:E10)</f>
        <v>0</v>
      </c>
    </row>
    <row r="11" spans="1:13" s="115" customFormat="1" ht="13.5" customHeight="1">
      <c r="B11" s="156" t="s">
        <v>15</v>
      </c>
      <c r="C11" s="166">
        <v>-220205.56099999999</v>
      </c>
      <c r="D11" s="166">
        <v>3573.922</v>
      </c>
      <c r="E11" s="166">
        <v>215898.61199999999</v>
      </c>
      <c r="F11" s="51"/>
      <c r="G11" s="323">
        <f t="shared" si="0"/>
        <v>-733.02700000000186</v>
      </c>
    </row>
    <row r="12" spans="1:13" s="115" customFormat="1" ht="13.5" customHeight="1">
      <c r="B12" s="320" t="s">
        <v>20</v>
      </c>
      <c r="C12" s="186">
        <f>+SUM(C6:C11)</f>
        <v>230856.82899999997</v>
      </c>
      <c r="D12" s="186">
        <f>+SUM(D6:D11)</f>
        <v>-57060.679000000004</v>
      </c>
      <c r="E12" s="186">
        <f>+SUM(E6:E11)</f>
        <v>-264395.68200000003</v>
      </c>
      <c r="F12" s="51"/>
      <c r="G12" s="186">
        <f>+SUM(C12:E12)</f>
        <v>-90599.532000000065</v>
      </c>
    </row>
    <row r="13" spans="1:13" s="115" customFormat="1">
      <c r="B13" s="158" t="s">
        <v>109</v>
      </c>
      <c r="C13" s="324"/>
      <c r="D13" s="324"/>
      <c r="E13" s="324"/>
      <c r="F13" s="51"/>
      <c r="G13" s="325"/>
    </row>
    <row r="14" spans="1:13" s="115" customFormat="1" ht="13.5" customHeight="1">
      <c r="B14" s="156" t="s">
        <v>110</v>
      </c>
      <c r="C14" s="166">
        <v>-18307.490000000002</v>
      </c>
      <c r="D14" s="166">
        <v>52054.04</v>
      </c>
      <c r="E14" s="166">
        <v>-19401.666000000001</v>
      </c>
      <c r="F14" s="51"/>
      <c r="G14" s="323">
        <f>+SUM(C14:E14)</f>
        <v>14344.884000000002</v>
      </c>
    </row>
    <row r="15" spans="1:13" s="115" customFormat="1" ht="13.5" customHeight="1">
      <c r="B15" s="156" t="s">
        <v>111</v>
      </c>
      <c r="C15" s="166">
        <v>3921.6010000000001</v>
      </c>
      <c r="D15" s="166">
        <v>-9195.3009999999995</v>
      </c>
      <c r="E15" s="166">
        <v>3001.8049999999998</v>
      </c>
      <c r="F15" s="51"/>
      <c r="G15" s="323">
        <f>+SUM(C15:E15)</f>
        <v>-2271.8949999999991</v>
      </c>
      <c r="J15" s="94"/>
      <c r="K15" s="94"/>
      <c r="L15" s="94"/>
      <c r="M15" s="94"/>
    </row>
    <row r="16" spans="1:13" s="115" customFormat="1" ht="13.5" customHeight="1">
      <c r="B16" s="321" t="s">
        <v>19</v>
      </c>
      <c r="C16" s="186">
        <f>+SUM(C12,C14:C15)</f>
        <v>216470.93999999997</v>
      </c>
      <c r="D16" s="186">
        <f>+SUM(D12,D14:D15)</f>
        <v>-14201.940000000002</v>
      </c>
      <c r="E16" s="186">
        <f>+SUM(E12,E14:E15)</f>
        <v>-280795.54300000006</v>
      </c>
      <c r="F16" s="51"/>
      <c r="G16" s="186">
        <f>+SUM(C16:E16)</f>
        <v>-78526.543000000092</v>
      </c>
      <c r="J16" s="94"/>
      <c r="K16" s="94"/>
      <c r="L16" s="94"/>
      <c r="M16" s="94"/>
    </row>
    <row r="17" spans="2:14" ht="10" customHeight="1">
      <c r="B17" s="159"/>
      <c r="C17" s="159"/>
      <c r="D17" s="159"/>
      <c r="E17" s="159"/>
      <c r="F17" s="159"/>
      <c r="G17" s="96"/>
    </row>
    <row r="18" spans="2:14" s="116" customFormat="1">
      <c r="B18" s="159"/>
      <c r="C18" s="159"/>
      <c r="D18" s="159"/>
      <c r="E18" s="159"/>
      <c r="F18" s="159"/>
      <c r="G18" s="160"/>
      <c r="H18" s="117"/>
    </row>
    <row r="19" spans="2:14" ht="30">
      <c r="B19" s="157" t="s">
        <v>150</v>
      </c>
      <c r="C19" s="322" t="s">
        <v>105</v>
      </c>
      <c r="D19" s="322" t="s">
        <v>106</v>
      </c>
      <c r="E19" s="322" t="s">
        <v>107</v>
      </c>
      <c r="F19" s="155"/>
      <c r="G19" s="322" t="s">
        <v>108</v>
      </c>
    </row>
    <row r="20" spans="2:14" ht="13.5" customHeight="1">
      <c r="B20" s="156" t="s">
        <v>84</v>
      </c>
      <c r="C20" s="166">
        <v>434600.43199999997</v>
      </c>
      <c r="D20" s="166">
        <v>-89361.618000000002</v>
      </c>
      <c r="E20" s="166">
        <v>-392392.304</v>
      </c>
      <c r="F20" s="51"/>
      <c r="G20" s="323">
        <f t="shared" ref="G20:G26" si="1">+SUM(C20:E20)</f>
        <v>-47153.490000000049</v>
      </c>
      <c r="N20" s="118"/>
    </row>
    <row r="21" spans="2:14" ht="13.5" customHeight="1">
      <c r="B21" s="156" t="s">
        <v>53</v>
      </c>
      <c r="C21" s="166">
        <v>107667.336</v>
      </c>
      <c r="D21" s="166">
        <v>9362.4359999999997</v>
      </c>
      <c r="E21" s="166">
        <v>-64209.400999999998</v>
      </c>
      <c r="F21" s="51"/>
      <c r="G21" s="323">
        <f t="shared" si="1"/>
        <v>52820.370999999999</v>
      </c>
      <c r="N21" s="118"/>
    </row>
    <row r="22" spans="2:14" ht="13.5" customHeight="1">
      <c r="B22" s="156" t="s">
        <v>51</v>
      </c>
      <c r="C22" s="166">
        <v>111133.984</v>
      </c>
      <c r="D22" s="166">
        <v>39478.366000000002</v>
      </c>
      <c r="E22" s="166">
        <v>-175942.58600000001</v>
      </c>
      <c r="F22" s="51"/>
      <c r="G22" s="323">
        <f t="shared" si="1"/>
        <v>-25330.236000000004</v>
      </c>
      <c r="N22" s="118"/>
    </row>
    <row r="23" spans="2:14" ht="13.5" customHeight="1">
      <c r="B23" s="156" t="s">
        <v>52</v>
      </c>
      <c r="C23" s="166">
        <v>-41132.71</v>
      </c>
      <c r="D23" s="166">
        <v>-10420.263999999999</v>
      </c>
      <c r="E23" s="166">
        <v>51713.294999999998</v>
      </c>
      <c r="F23" s="51"/>
      <c r="G23" s="323">
        <f t="shared" si="1"/>
        <v>160.32099999999627</v>
      </c>
      <c r="N23" s="118"/>
    </row>
    <row r="24" spans="2:14" ht="13.5" customHeight="1">
      <c r="B24" s="156" t="s">
        <v>54</v>
      </c>
      <c r="C24" s="166">
        <v>-25436.03</v>
      </c>
      <c r="D24" s="166">
        <v>-30.033999999999999</v>
      </c>
      <c r="E24" s="166">
        <v>25466.063999999998</v>
      </c>
      <c r="F24" s="51"/>
      <c r="G24" s="323">
        <f t="shared" si="1"/>
        <v>0</v>
      </c>
      <c r="N24" s="118"/>
    </row>
    <row r="25" spans="2:14" ht="15" customHeight="1">
      <c r="B25" s="156" t="s">
        <v>15</v>
      </c>
      <c r="C25" s="166">
        <v>-208625.86</v>
      </c>
      <c r="D25" s="166">
        <v>49064.322</v>
      </c>
      <c r="E25" s="166">
        <v>209094.962</v>
      </c>
      <c r="F25" s="51"/>
      <c r="G25" s="323">
        <f t="shared" si="1"/>
        <v>49533.423999999999</v>
      </c>
    </row>
    <row r="26" spans="2:14">
      <c r="B26" s="320" t="s">
        <v>20</v>
      </c>
      <c r="C26" s="186">
        <f>+SUM(C20:C25)</f>
        <v>378207.15199999989</v>
      </c>
      <c r="D26" s="186">
        <f>+SUM(D20:D25)</f>
        <v>-1906.7920000000013</v>
      </c>
      <c r="E26" s="186">
        <f>+SUM(E20:E25)</f>
        <v>-346269.96999999991</v>
      </c>
      <c r="F26" s="51"/>
      <c r="G26" s="186">
        <f t="shared" si="1"/>
        <v>30030.389999999956</v>
      </c>
    </row>
    <row r="27" spans="2:14">
      <c r="B27" s="158" t="s">
        <v>109</v>
      </c>
      <c r="C27" s="324"/>
      <c r="D27" s="324"/>
      <c r="E27" s="324"/>
      <c r="F27" s="51"/>
      <c r="G27" s="325"/>
    </row>
    <row r="28" spans="2:14">
      <c r="B28" s="156" t="s">
        <v>110</v>
      </c>
      <c r="C28" s="166">
        <v>25936.874</v>
      </c>
      <c r="D28" s="166">
        <v>4118.6400000000003</v>
      </c>
      <c r="E28" s="166">
        <v>-10023.993</v>
      </c>
      <c r="F28" s="51"/>
      <c r="G28" s="323">
        <f>+SUM(C28:E28)</f>
        <v>20031.521000000001</v>
      </c>
      <c r="J28" s="92"/>
      <c r="K28" s="92"/>
      <c r="L28" s="92"/>
    </row>
    <row r="29" spans="2:14">
      <c r="B29" s="156" t="s">
        <v>111</v>
      </c>
      <c r="C29" s="166">
        <v>-32378.69</v>
      </c>
      <c r="D29" s="166">
        <v>-6918.7830000000004</v>
      </c>
      <c r="E29" s="166">
        <v>12148.495999999999</v>
      </c>
      <c r="F29" s="51"/>
      <c r="G29" s="323">
        <f>+SUM(C29:E29)</f>
        <v>-27148.976999999999</v>
      </c>
      <c r="J29" s="92"/>
      <c r="K29" s="92"/>
      <c r="L29" s="92"/>
    </row>
    <row r="30" spans="2:14">
      <c r="B30" s="321" t="s">
        <v>19</v>
      </c>
      <c r="C30" s="186">
        <f>+SUM(C26,C28:C29)</f>
        <v>371765.33599999989</v>
      </c>
      <c r="D30" s="186">
        <f>+SUM(D26,D28:D29)</f>
        <v>-4706.9350000000013</v>
      </c>
      <c r="E30" s="186">
        <f>+SUM(E26,E28:E29)</f>
        <v>-344145.46699999995</v>
      </c>
      <c r="F30" s="51"/>
      <c r="G30" s="186">
        <f>+SUM(C30:E30)</f>
        <v>22912.93399999995</v>
      </c>
    </row>
    <row r="31" spans="2:14" s="92" customFormat="1" ht="10" customHeight="1">
      <c r="B31" s="115"/>
      <c r="C31" s="115"/>
      <c r="D31" s="115"/>
      <c r="E31" s="115"/>
      <c r="F31" s="115"/>
      <c r="G31" s="119"/>
    </row>
    <row r="32" spans="2:14">
      <c r="G32" s="118"/>
    </row>
    <row r="33" spans="7:7">
      <c r="G33" s="118"/>
    </row>
    <row r="34" spans="7:7">
      <c r="G34" s="118"/>
    </row>
    <row r="35" spans="7:7" ht="15" customHeight="1">
      <c r="G35" s="118"/>
    </row>
    <row r="36" spans="7:7">
      <c r="G36" s="118"/>
    </row>
    <row r="37" spans="7:7">
      <c r="G37" s="118"/>
    </row>
    <row r="38" spans="7:7">
      <c r="G38" s="118"/>
    </row>
    <row r="39" spans="7:7">
      <c r="G39" s="118"/>
    </row>
    <row r="40" spans="7:7">
      <c r="G40" s="118"/>
    </row>
    <row r="41" spans="7:7">
      <c r="G41" s="118"/>
    </row>
    <row r="42" spans="7:7">
      <c r="G42" s="118"/>
    </row>
    <row r="43" spans="7:7">
      <c r="G43" s="118"/>
    </row>
    <row r="44" spans="7:7">
      <c r="G44" s="118"/>
    </row>
    <row r="45" spans="7:7" ht="15.75" customHeight="1">
      <c r="G45" s="118"/>
    </row>
    <row r="46" spans="7:7">
      <c r="G46" s="118"/>
    </row>
    <row r="47" spans="7:7">
      <c r="G47" s="118"/>
    </row>
    <row r="48" spans="7:7">
      <c r="G48" s="118"/>
    </row>
    <row r="49" spans="7:7">
      <c r="G49" s="118"/>
    </row>
    <row r="50" spans="7:7">
      <c r="G50" s="118"/>
    </row>
    <row r="51" spans="7:7">
      <c r="G51" s="118"/>
    </row>
    <row r="52" spans="7:7">
      <c r="G52" s="118"/>
    </row>
    <row r="53" spans="7:7">
      <c r="G53" s="118"/>
    </row>
    <row r="54" spans="7:7">
      <c r="G54" s="118"/>
    </row>
    <row r="55" spans="7:7">
      <c r="G55" s="118"/>
    </row>
    <row r="56" spans="7:7">
      <c r="G56" s="118"/>
    </row>
    <row r="57" spans="7:7">
      <c r="G57" s="118"/>
    </row>
    <row r="58" spans="7:7">
      <c r="G58" s="118"/>
    </row>
    <row r="59" spans="7:7">
      <c r="G59" s="118"/>
    </row>
    <row r="60" spans="7:7">
      <c r="G60" s="118"/>
    </row>
    <row r="61" spans="7:7">
      <c r="G61" s="118"/>
    </row>
    <row r="62" spans="7:7">
      <c r="G62" s="118"/>
    </row>
    <row r="63" spans="7:7">
      <c r="G63" s="118"/>
    </row>
    <row r="64" spans="7:7">
      <c r="G64" s="118"/>
    </row>
    <row r="65" spans="7:7">
      <c r="G65" s="118"/>
    </row>
    <row r="66" spans="7:7">
      <c r="G66" s="118"/>
    </row>
    <row r="67" spans="7:7">
      <c r="G67" s="118"/>
    </row>
    <row r="68" spans="7:7">
      <c r="G68" s="118"/>
    </row>
    <row r="69" spans="7:7">
      <c r="G69" s="118"/>
    </row>
    <row r="70" spans="7:7">
      <c r="G70" s="118"/>
    </row>
    <row r="71" spans="7:7">
      <c r="G71" s="118"/>
    </row>
    <row r="72" spans="7:7">
      <c r="G72" s="118"/>
    </row>
    <row r="73" spans="7:7">
      <c r="G73" s="118"/>
    </row>
    <row r="74" spans="7:7">
      <c r="G74" s="118"/>
    </row>
    <row r="75" spans="7:7">
      <c r="G75" s="118"/>
    </row>
    <row r="76" spans="7:7">
      <c r="G76" s="118"/>
    </row>
    <row r="77" spans="7:7">
      <c r="G77" s="118"/>
    </row>
    <row r="78" spans="7:7">
      <c r="G78" s="118"/>
    </row>
    <row r="79" spans="7:7">
      <c r="G79" s="118"/>
    </row>
    <row r="80" spans="7:7">
      <c r="G80" s="118"/>
    </row>
    <row r="81" spans="7:7">
      <c r="G81" s="118"/>
    </row>
  </sheetData>
  <pageMargins left="0.7" right="0.7" top="0.75" bottom="0.75" header="0.3" footer="0.3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showGridLines="0" zoomScale="85" zoomScaleNormal="85" workbookViewId="0">
      <selection activeCell="L22" sqref="L22"/>
    </sheetView>
  </sheetViews>
  <sheetFormatPr baseColWidth="10" defaultColWidth="11.453125" defaultRowHeight="16.5"/>
  <cols>
    <col min="1" max="1" width="0.81640625" style="93" customWidth="1"/>
    <col min="2" max="2" width="40.08984375" style="93" customWidth="1"/>
    <col min="3" max="3" width="16.6328125" style="93" customWidth="1"/>
    <col min="4" max="4" width="14.7265625" style="93" customWidth="1"/>
    <col min="5" max="5" width="9.54296875" style="129" bestFit="1" customWidth="1"/>
    <col min="6" max="6" width="0.81640625" style="93" customWidth="1"/>
    <col min="7" max="7" width="11.81640625" style="93" bestFit="1" customWidth="1"/>
    <col min="8" max="8" width="11.6328125" style="93" customWidth="1"/>
    <col min="9" max="9" width="1.36328125" style="96" customWidth="1"/>
    <col min="10" max="10" width="12.1796875" style="93" bestFit="1" customWidth="1"/>
    <col min="11" max="11" width="13" style="93" bestFit="1" customWidth="1"/>
    <col min="12" max="12" width="8.81640625" style="93" customWidth="1"/>
    <col min="13" max="16384" width="11.453125" style="93"/>
  </cols>
  <sheetData>
    <row r="1" spans="1:12" ht="9.75" customHeight="1">
      <c r="E1" s="93"/>
    </row>
    <row r="2" spans="1:12" ht="27.5">
      <c r="A2" s="50"/>
      <c r="B2" s="52" t="s">
        <v>56</v>
      </c>
      <c r="E2" s="93"/>
      <c r="I2" s="93"/>
    </row>
    <row r="3" spans="1:12" s="124" customFormat="1" ht="15" customHeight="1">
      <c r="A3" s="120"/>
      <c r="B3" s="319" t="s">
        <v>189</v>
      </c>
      <c r="C3" s="121"/>
      <c r="D3" s="121"/>
      <c r="E3" s="121"/>
      <c r="F3" s="122"/>
      <c r="G3" s="123"/>
      <c r="H3" s="123"/>
      <c r="I3" s="123"/>
      <c r="J3" s="123"/>
    </row>
    <row r="4" spans="1:12" s="128" customFormat="1" ht="9.75" customHeight="1">
      <c r="A4" s="125"/>
      <c r="B4" s="126"/>
      <c r="C4" s="130"/>
      <c r="D4" s="130"/>
      <c r="E4" s="126"/>
      <c r="F4" s="126"/>
      <c r="G4" s="127"/>
      <c r="H4" s="127"/>
      <c r="I4" s="127"/>
      <c r="J4" s="127"/>
    </row>
    <row r="5" spans="1:12" ht="28" customHeight="1">
      <c r="B5" s="365"/>
      <c r="C5" s="364" t="s">
        <v>19</v>
      </c>
      <c r="D5" s="364"/>
      <c r="E5" s="364"/>
      <c r="F5" s="146"/>
      <c r="G5" s="367" t="s">
        <v>163</v>
      </c>
      <c r="H5" s="367" t="s">
        <v>57</v>
      </c>
      <c r="I5" s="146"/>
      <c r="J5" s="364" t="s">
        <v>164</v>
      </c>
      <c r="K5" s="364"/>
      <c r="L5" s="364"/>
    </row>
    <row r="6" spans="1:12" ht="31.5" customHeight="1">
      <c r="B6" s="365"/>
      <c r="C6" s="154" t="s">
        <v>187</v>
      </c>
      <c r="D6" s="154" t="s">
        <v>171</v>
      </c>
      <c r="E6" s="368" t="s">
        <v>2</v>
      </c>
      <c r="F6" s="147"/>
      <c r="G6" s="154" t="s">
        <v>187</v>
      </c>
      <c r="H6" s="154" t="s">
        <v>171</v>
      </c>
      <c r="I6" s="147"/>
      <c r="J6" s="154" t="s">
        <v>187</v>
      </c>
      <c r="K6" s="154" t="s">
        <v>171</v>
      </c>
      <c r="L6" s="368" t="s">
        <v>2</v>
      </c>
    </row>
    <row r="7" spans="1:12">
      <c r="B7" s="366"/>
      <c r="C7" s="148" t="s">
        <v>57</v>
      </c>
      <c r="D7" s="148" t="s">
        <v>57</v>
      </c>
      <c r="E7" s="367"/>
      <c r="F7" s="147"/>
      <c r="G7" s="369" t="s">
        <v>57</v>
      </c>
      <c r="H7" s="369" t="s">
        <v>57</v>
      </c>
      <c r="I7" s="147"/>
      <c r="J7" s="369" t="s">
        <v>57</v>
      </c>
      <c r="K7" s="369" t="s">
        <v>57</v>
      </c>
      <c r="L7" s="367"/>
    </row>
    <row r="8" spans="1:12">
      <c r="B8" s="149" t="s">
        <v>58</v>
      </c>
      <c r="C8" s="336">
        <v>3081678.9580000001</v>
      </c>
      <c r="D8" s="336">
        <v>2976277.2239999999</v>
      </c>
      <c r="E8" s="333">
        <v>3.5413950404238337E-2</v>
      </c>
      <c r="F8" s="334"/>
      <c r="G8" s="336">
        <v>11634.392513037599</v>
      </c>
      <c r="H8" s="336">
        <v>27657.832946865299</v>
      </c>
      <c r="I8" s="335">
        <v>0</v>
      </c>
      <c r="J8" s="336">
        <v>3070044.5654869624</v>
      </c>
      <c r="K8" s="336">
        <v>2948619.3910531346</v>
      </c>
      <c r="L8" s="333">
        <v>4.1180348607305239E-2</v>
      </c>
    </row>
    <row r="9" spans="1:12">
      <c r="B9" s="151" t="s">
        <v>166</v>
      </c>
      <c r="C9" s="339">
        <v>11175203.992999999</v>
      </c>
      <c r="D9" s="339">
        <v>10596845.305</v>
      </c>
      <c r="E9" s="337">
        <v>5.4578383599419578E-2</v>
      </c>
      <c r="F9" s="338"/>
      <c r="G9" s="339">
        <v>1087085.9411834562</v>
      </c>
      <c r="H9" s="339">
        <v>640397.1570537407</v>
      </c>
      <c r="I9" s="335">
        <v>0</v>
      </c>
      <c r="J9" s="339">
        <v>10088118.051816542</v>
      </c>
      <c r="K9" s="339">
        <v>9956448.147946259</v>
      </c>
      <c r="L9" s="337">
        <v>1.3224585907921638E-2</v>
      </c>
    </row>
    <row r="10" spans="1:12">
      <c r="B10" s="328" t="s">
        <v>59</v>
      </c>
      <c r="C10" s="326">
        <v>14256882.950999999</v>
      </c>
      <c r="D10" s="326">
        <v>13573122.528999999</v>
      </c>
      <c r="E10" s="327">
        <v>5.0376059048984123E-2</v>
      </c>
      <c r="F10" s="338"/>
      <c r="G10" s="326">
        <v>1098720.3336964939</v>
      </c>
      <c r="H10" s="326">
        <v>668054.99000060605</v>
      </c>
      <c r="I10" s="335">
        <v>0</v>
      </c>
      <c r="J10" s="326">
        <v>13158162.617303504</v>
      </c>
      <c r="K10" s="326">
        <v>12905067.538999394</v>
      </c>
      <c r="L10" s="327">
        <v>1.961206925413217E-2</v>
      </c>
    </row>
    <row r="11" spans="1:12">
      <c r="B11" s="152" t="s">
        <v>60</v>
      </c>
      <c r="C11" s="336">
        <v>3223953.38</v>
      </c>
      <c r="D11" s="336">
        <v>3798928.4059999995</v>
      </c>
      <c r="E11" s="333">
        <v>-0.15135189836478313</v>
      </c>
      <c r="F11" s="334"/>
      <c r="G11" s="336">
        <v>3136.0058433028712</v>
      </c>
      <c r="H11" s="336">
        <v>1516.0948262197776</v>
      </c>
      <c r="I11" s="335">
        <v>0</v>
      </c>
      <c r="J11" s="336">
        <v>3220817.3741566972</v>
      </c>
      <c r="K11" s="336">
        <v>3797412.3111737799</v>
      </c>
      <c r="L11" s="333">
        <v>-0.1518389075951716</v>
      </c>
    </row>
    <row r="12" spans="1:12">
      <c r="B12" s="151" t="s">
        <v>167</v>
      </c>
      <c r="C12" s="339">
        <v>6038072.7910000002</v>
      </c>
      <c r="D12" s="339">
        <v>5496566.3610000014</v>
      </c>
      <c r="E12" s="337">
        <v>9.8517218648021876E-2</v>
      </c>
      <c r="F12" s="338"/>
      <c r="G12" s="339">
        <v>393321.25448432693</v>
      </c>
      <c r="H12" s="339">
        <v>229666.47230066679</v>
      </c>
      <c r="I12" s="335">
        <v>0</v>
      </c>
      <c r="J12" s="339">
        <v>5644751.5365156736</v>
      </c>
      <c r="K12" s="339">
        <v>5266899.888699335</v>
      </c>
      <c r="L12" s="337">
        <v>7.1740806888518582E-2</v>
      </c>
    </row>
    <row r="13" spans="1:12">
      <c r="B13" s="328" t="s">
        <v>61</v>
      </c>
      <c r="C13" s="326">
        <v>9262026.1710000001</v>
      </c>
      <c r="D13" s="326">
        <v>9295494.7670000009</v>
      </c>
      <c r="E13" s="327">
        <v>-3.6005179755270733E-3</v>
      </c>
      <c r="F13" s="338"/>
      <c r="G13" s="326">
        <v>396457.2603276298</v>
      </c>
      <c r="H13" s="326">
        <v>231182.56712688657</v>
      </c>
      <c r="I13" s="335">
        <v>0</v>
      </c>
      <c r="J13" s="326">
        <v>8865568.9106723703</v>
      </c>
      <c r="K13" s="326">
        <v>9064312.1998731159</v>
      </c>
      <c r="L13" s="327">
        <v>-2.1925909524997067E-2</v>
      </c>
    </row>
    <row r="14" spans="1:12">
      <c r="B14" s="152" t="s">
        <v>168</v>
      </c>
      <c r="C14" s="336">
        <v>4369656.6010000007</v>
      </c>
      <c r="D14" s="336">
        <v>3670611.8169999998</v>
      </c>
      <c r="E14" s="333">
        <v>0.19044366957095771</v>
      </c>
      <c r="F14" s="334"/>
      <c r="G14" s="336">
        <v>702263.07336886437</v>
      </c>
      <c r="H14" s="336">
        <v>436872.42287371913</v>
      </c>
      <c r="I14" s="335">
        <v>0</v>
      </c>
      <c r="J14" s="336">
        <v>3667393.5276311366</v>
      </c>
      <c r="K14" s="336">
        <v>3233739.3941262807</v>
      </c>
      <c r="L14" s="333">
        <v>0.13410299367120904</v>
      </c>
    </row>
    <row r="15" spans="1:12">
      <c r="B15" s="153" t="s">
        <v>62</v>
      </c>
      <c r="C15" s="336">
        <v>625200.179</v>
      </c>
      <c r="D15" s="336">
        <v>607015.94499999995</v>
      </c>
      <c r="E15" s="333">
        <v>2.9956764974271133E-2</v>
      </c>
      <c r="F15" s="334"/>
      <c r="G15" s="336">
        <v>0</v>
      </c>
      <c r="H15" s="336">
        <v>0</v>
      </c>
      <c r="I15" s="335">
        <v>0</v>
      </c>
      <c r="J15" s="336">
        <v>625200.179</v>
      </c>
      <c r="K15" s="336">
        <v>607015.94499999995</v>
      </c>
      <c r="L15" s="333">
        <v>2.9956764974271133E-2</v>
      </c>
    </row>
    <row r="16" spans="1:12">
      <c r="B16" s="329" t="s">
        <v>63</v>
      </c>
      <c r="C16" s="326">
        <v>4994856.7800000012</v>
      </c>
      <c r="D16" s="326">
        <v>4277627.7620000001</v>
      </c>
      <c r="E16" s="327">
        <v>0.16766980623500105</v>
      </c>
      <c r="F16" s="338"/>
      <c r="G16" s="326">
        <v>702263.07336886437</v>
      </c>
      <c r="H16" s="326">
        <v>436872.42287371913</v>
      </c>
      <c r="I16" s="335">
        <v>0</v>
      </c>
      <c r="J16" s="326">
        <v>4292593.7066311371</v>
      </c>
      <c r="K16" s="326">
        <v>3840755.3391262805</v>
      </c>
      <c r="L16" s="327">
        <v>0.1176431007989287</v>
      </c>
    </row>
    <row r="17" spans="2:12">
      <c r="B17" s="330" t="s">
        <v>64</v>
      </c>
      <c r="C17" s="331">
        <v>14256882.951000001</v>
      </c>
      <c r="D17" s="331">
        <v>13573122.529000001</v>
      </c>
      <c r="E17" s="332">
        <v>5.0376059048984123E-2</v>
      </c>
      <c r="F17" s="338"/>
      <c r="G17" s="331">
        <v>1098720.3336964941</v>
      </c>
      <c r="H17" s="331">
        <v>668054.9900006057</v>
      </c>
      <c r="I17" s="335">
        <v>0</v>
      </c>
      <c r="J17" s="331">
        <v>13158162.617303507</v>
      </c>
      <c r="K17" s="331">
        <v>12905067.538999397</v>
      </c>
      <c r="L17" s="332">
        <v>1.961206925413217E-2</v>
      </c>
    </row>
  </sheetData>
  <mergeCells count="8">
    <mergeCell ref="B5:B7"/>
    <mergeCell ref="C5:E5"/>
    <mergeCell ref="G5:H5"/>
    <mergeCell ref="J5:L5"/>
    <mergeCell ref="E6:E7"/>
    <mergeCell ref="L6:L7"/>
    <mergeCell ref="G7:H7"/>
    <mergeCell ref="J7:K7"/>
  </mergeCells>
  <phoneticPr fontId="20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91EB9B-EC4A-4ED9-8E4F-08D6809BC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EERR Resumen</vt:lpstr>
      <vt:lpstr>EERR Q</vt:lpstr>
      <vt:lpstr>EERR x UN</vt:lpstr>
      <vt:lpstr>EEFF x País Q</vt:lpstr>
      <vt:lpstr>Balance x Pais</vt:lpstr>
      <vt:lpstr>Flujo</vt:lpstr>
      <vt:lpstr>Balance Resumen</vt:lpstr>
      <vt:lpstr>dotacion y $ local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2024-08-01T20:17:08Z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